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2400" activeTab="0"/>
  </bookViews>
  <sheets>
    <sheet name="PREFLIGHT" sheetId="1" r:id="rId1"/>
    <sheet name="WT-CG-LIMITS" sheetId="2" r:id="rId2"/>
    <sheet name="Empty Weight" sheetId="3" r:id="rId3"/>
    <sheet name="Instructions" sheetId="4" r:id="rId4"/>
    <sheet name="Weighing AC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/>
  <calcPr fullCalcOnLoad="1"/>
</workbook>
</file>

<file path=xl/sharedStrings.xml><?xml version="1.0" encoding="utf-8"?>
<sst xmlns="http://schemas.openxmlformats.org/spreadsheetml/2006/main" count="164" uniqueCount="133">
  <si>
    <t>INSTRUCTIONS FOR USING THIS WEIGHT AND BALANCE PROGRAM</t>
  </si>
  <si>
    <t>You will need the CG Range of your airfoil, usually given as % of mean aerodynamic cord.</t>
  </si>
  <si>
    <t xml:space="preserve"> </t>
  </si>
  <si>
    <t>Vertical Cowl line is a good reference, BUT measure from cowl line</t>
  </si>
  <si>
    <t>(by using a line in front of aircraft, all moments are positive, otherwise items</t>
  </si>
  <si>
    <t>in front of reference line would be negative. Making all moments positive leaves</t>
  </si>
  <si>
    <t>less room for error in the calculations.)</t>
  </si>
  <si>
    <t>distance from cowl line to your imaginary reference for all measurements.</t>
  </si>
  <si>
    <t>This program assumes fuel and oil are empty.  They can be removed without emptying</t>
  </si>
  <si>
    <t>aircraft by using the 'Recalculation' part of the &lt;Empty Weight&gt; sheet.</t>
  </si>
  <si>
    <r>
      <t xml:space="preserve">If you wish to use an empty weight </t>
    </r>
    <r>
      <rPr>
        <b/>
        <u val="single"/>
        <sz val="10"/>
        <rFont val="Arial"/>
        <family val="2"/>
      </rPr>
      <t>with</t>
    </r>
    <r>
      <rPr>
        <sz val="10"/>
        <rFont val="Arial"/>
        <family val="0"/>
      </rPr>
      <t xml:space="preserve"> normal oil quantity, then delete the 'oil' line on</t>
    </r>
  </si>
  <si>
    <t>(Information list only, numbers entered here do not affect calculations)</t>
  </si>
  <si>
    <t>Max. Landing Wt.</t>
  </si>
  <si>
    <t>Max. Gross Wt.</t>
  </si>
  <si>
    <t>Max. Aerobatic Wt.</t>
  </si>
  <si>
    <t>Forward CG Limit</t>
  </si>
  <si>
    <t>Aft CG limit</t>
  </si>
  <si>
    <r>
      <t xml:space="preserve">     </t>
    </r>
    <r>
      <rPr>
        <b/>
        <u val="single"/>
        <sz val="10"/>
        <rFont val="Arial"/>
        <family val="2"/>
      </rPr>
      <t xml:space="preserve"> AIRCRAFT LIMITS</t>
    </r>
  </si>
  <si>
    <t>AIRCRAFT LOAD</t>
  </si>
  <si>
    <t>Record the 'station' for aircraft loading in grey cells on 'Empty Weight' sheet.</t>
  </si>
  <si>
    <t>For reference only, weight and station of items that could be removed, changed, or added</t>
  </si>
  <si>
    <t>can be entered in the "List of removable equipment" at bottom of the 'empty Weight' sheet.</t>
  </si>
  <si>
    <t>list such items as Starter, Alternator, Avionics equipment, etc.</t>
  </si>
  <si>
    <t>Items listed here will not be used in Wt &amp; Balance calculations until entered in the</t>
  </si>
  <si>
    <t>PREFLIGHT WEIGHT &amp; BALANCE</t>
  </si>
  <si>
    <t>LOAD</t>
  </si>
  <si>
    <t>WEIGHT</t>
  </si>
  <si>
    <t>WHEN FINISHED, PROTECT ALL SHEETS, AND MAKE 'READ ONLY'</t>
  </si>
  <si>
    <t>Experiment on the "WT-CG LIMITS" sheet to see aircraft limit loadings</t>
  </si>
  <si>
    <t>Use "preflight" sheet for checking various passenger, baggage, and fuel loads.</t>
  </si>
  <si>
    <r>
      <t xml:space="preserve">&lt;Clear Data&gt; from only the </t>
    </r>
    <r>
      <rPr>
        <b/>
        <sz val="10"/>
        <rFont val="Arial"/>
        <family val="0"/>
      </rPr>
      <t>green</t>
    </r>
    <r>
      <rPr>
        <sz val="10"/>
        <rFont val="Arial"/>
        <family val="0"/>
      </rPr>
      <t xml:space="preserve"> and </t>
    </r>
    <r>
      <rPr>
        <b/>
        <sz val="10"/>
        <rFont val="Arial"/>
        <family val="0"/>
      </rPr>
      <t>grey</t>
    </r>
    <r>
      <rPr>
        <sz val="10"/>
        <rFont val="Arial"/>
        <family val="0"/>
      </rPr>
      <t xml:space="preserve"> cells on "Empty Weight" sheet.</t>
    </r>
  </si>
  <si>
    <t>Nose Gear (or Tailwheel)</t>
  </si>
  <si>
    <t>Now only the green cells can be changed for calculation purposes.</t>
  </si>
  <si>
    <t>All other cells are 'locked'.</t>
  </si>
  <si>
    <t>Rear Passeger</t>
  </si>
  <si>
    <t>Not validated</t>
  </si>
  <si>
    <t>Right Main Gear</t>
  </si>
  <si>
    <t>WEIGHT/CG AT WEIGHING</t>
  </si>
  <si>
    <t>1. Battery on Firewall</t>
  </si>
  <si>
    <t xml:space="preserve">    Battery (Behind Baggage Comp.)</t>
  </si>
  <si>
    <t>2. Headrests</t>
  </si>
  <si>
    <t>3. Loran (Narco LRN-820)</t>
  </si>
  <si>
    <t xml:space="preserve">    GPS - KLN 90</t>
  </si>
  <si>
    <t>4. RST 503 Audio Panel</t>
  </si>
  <si>
    <t xml:space="preserve">    PS1000/ Intercom </t>
  </si>
  <si>
    <t>5. Radio Compass (KR-86)</t>
  </si>
  <si>
    <r>
      <t xml:space="preserve">Date                       </t>
    </r>
    <r>
      <rPr>
        <sz val="10"/>
        <rFont val="Arial"/>
        <family val="0"/>
      </rPr>
      <t xml:space="preserve">     Empty WT/CG</t>
    </r>
  </si>
  <si>
    <t>Difference from original weight/bal.</t>
  </si>
  <si>
    <t>Seat Cushion  6 Lb. each</t>
  </si>
  <si>
    <t>Headrest (Removable)  .56Lb. each</t>
  </si>
  <si>
    <t>ELT - Pointer 3000</t>
  </si>
  <si>
    <t>PS1000/ Intercom/Mkr Bcn</t>
  </si>
  <si>
    <t xml:space="preserve">Convert these percentages for most foreward and most aft CG to a distance from you </t>
  </si>
  <si>
    <t>data reference line.</t>
  </si>
  <si>
    <r>
      <t xml:space="preserve">EMPTY  A/C       </t>
    </r>
    <r>
      <rPr>
        <b/>
        <sz val="8"/>
        <rFont val="Arial"/>
        <family val="2"/>
      </rPr>
      <t xml:space="preserve"> (Pounds)</t>
    </r>
  </si>
  <si>
    <r>
      <t xml:space="preserve">BAGGAGE         </t>
    </r>
    <r>
      <rPr>
        <b/>
        <sz val="8"/>
        <rFont val="Arial"/>
        <family val="2"/>
      </rPr>
      <t xml:space="preserve"> (Pounds)</t>
    </r>
  </si>
  <si>
    <r>
      <t xml:space="preserve">FUS. FUEL         </t>
    </r>
    <r>
      <rPr>
        <b/>
        <sz val="8"/>
        <rFont val="Arial"/>
        <family val="2"/>
      </rPr>
      <t>(Gallons)</t>
    </r>
  </si>
  <si>
    <r>
      <t xml:space="preserve">WING FUEL       </t>
    </r>
    <r>
      <rPr>
        <b/>
        <sz val="8"/>
        <rFont val="Arial"/>
        <family val="2"/>
      </rPr>
      <t xml:space="preserve"> (Gallons)</t>
    </r>
  </si>
  <si>
    <r>
      <t xml:space="preserve">OIL                     </t>
    </r>
    <r>
      <rPr>
        <b/>
        <sz val="8"/>
        <rFont val="Arial"/>
        <family val="2"/>
      </rPr>
      <t xml:space="preserve"> (Quarts)</t>
    </r>
  </si>
  <si>
    <t>Copilot/Passenger     (Pounds)</t>
  </si>
  <si>
    <r>
      <t xml:space="preserve">Pilot
        </t>
    </r>
    <r>
      <rPr>
        <b/>
        <sz val="8"/>
        <rFont val="Arial"/>
        <family val="2"/>
      </rPr>
      <t>(Pounds)</t>
    </r>
  </si>
  <si>
    <t>RearPassenger (Pounds)</t>
  </si>
  <si>
    <r>
      <t xml:space="preserve">Wing Fuel    '  </t>
    </r>
    <r>
      <rPr>
        <b/>
        <sz val="8"/>
        <rFont val="Arial"/>
        <family val="2"/>
      </rPr>
      <t>(Gallons)</t>
    </r>
  </si>
  <si>
    <r>
      <t xml:space="preserve">Fus. Fuel      ' </t>
    </r>
    <r>
      <rPr>
        <b/>
        <sz val="8"/>
        <rFont val="Arial"/>
        <family val="2"/>
      </rPr>
      <t>(Gallons)</t>
    </r>
  </si>
  <si>
    <r>
      <t xml:space="preserve">Oil                '     
</t>
    </r>
    <r>
      <rPr>
        <b/>
        <sz val="8"/>
        <rFont val="Arial"/>
        <family val="2"/>
      </rPr>
      <t>(Qts)</t>
    </r>
  </si>
  <si>
    <t>COM - Narco 810</t>
  </si>
  <si>
    <t>Nav - NS-800</t>
  </si>
  <si>
    <t>GPS - KLN 90</t>
  </si>
  <si>
    <t>Transponder-Collins TDR-950 Sn. 13356</t>
  </si>
  <si>
    <t>HSI - NSD-360 Sn. 1-130-C</t>
  </si>
  <si>
    <t>STARTER</t>
  </si>
  <si>
    <t>Battery (Behind Baggage Comp.)</t>
  </si>
  <si>
    <t>6. Starter</t>
  </si>
  <si>
    <t xml:space="preserve">    Starter</t>
  </si>
  <si>
    <r>
      <t xml:space="preserve">Recalculated    - </t>
    </r>
    <r>
      <rPr>
        <u val="single"/>
        <sz val="10"/>
        <rFont val="Arial"/>
        <family val="2"/>
      </rPr>
      <t xml:space="preserve">DATE - 5 May 1999                       </t>
    </r>
  </si>
  <si>
    <r>
      <t xml:space="preserve">A/C WEIGHED - </t>
    </r>
    <r>
      <rPr>
        <u val="single"/>
        <sz val="10"/>
        <rFont val="Arial"/>
        <family val="2"/>
      </rPr>
      <t xml:space="preserve">DATE - </t>
    </r>
    <r>
      <rPr>
        <sz val="10"/>
        <rFont val="Arial"/>
        <family val="0"/>
      </rPr>
      <t>24 May 1992</t>
    </r>
    <r>
      <rPr>
        <u val="single"/>
        <sz val="10"/>
        <rFont val="Arial"/>
        <family val="2"/>
      </rPr>
      <t xml:space="preserve">                     </t>
    </r>
    <r>
      <rPr>
        <sz val="10"/>
        <rFont val="Arial"/>
        <family val="0"/>
      </rPr>
      <t xml:space="preserve"> </t>
    </r>
  </si>
  <si>
    <t xml:space="preserve">     LIST OF REMOVABLE EQUIPMENT </t>
  </si>
  <si>
    <t>Signature_______________________</t>
  </si>
  <si>
    <t>RECALCULATE FOR REMOVED/INSTALLED EQUIPMENT</t>
  </si>
  <si>
    <r>
      <t xml:space="preserve">Baggage      ' </t>
    </r>
    <r>
      <rPr>
        <b/>
        <sz val="8"/>
        <rFont val="Arial"/>
        <family val="2"/>
      </rPr>
      <t>(Pounds)</t>
    </r>
  </si>
  <si>
    <r>
      <t xml:space="preserve">COPILOT- Front </t>
    </r>
    <r>
      <rPr>
        <b/>
        <sz val="8"/>
        <rFont val="Arial"/>
        <family val="2"/>
      </rPr>
      <t xml:space="preserve"> (Pounds)</t>
    </r>
  </si>
  <si>
    <r>
      <t xml:space="preserve">Passenger- Rear </t>
    </r>
    <r>
      <rPr>
        <b/>
        <sz val="8"/>
        <rFont val="Arial"/>
        <family val="2"/>
      </rPr>
      <t>(Pounds)</t>
    </r>
  </si>
  <si>
    <r>
      <t>PILOT- Front     (</t>
    </r>
    <r>
      <rPr>
        <b/>
        <sz val="8"/>
        <rFont val="Arial"/>
        <family val="2"/>
      </rPr>
      <t>Pounds</t>
    </r>
    <r>
      <rPr>
        <b/>
        <sz val="10"/>
        <rFont val="Arial"/>
        <family val="0"/>
      </rPr>
      <t>)</t>
    </r>
  </si>
  <si>
    <t>Station</t>
  </si>
  <si>
    <t>(Distance from Datum Line)</t>
  </si>
  <si>
    <t>For illustration only</t>
  </si>
  <si>
    <t>You may have to do the following operations before making changes for your aircraft</t>
  </si>
  <si>
    <t>Unprotect "Empty Weight" sheet: &lt;Tools&gt; &lt;Protection&gt; &lt;unprotect&gt;</t>
  </si>
  <si>
    <t>Remove check mark from 'Read Only' box\ 'Apply"</t>
  </si>
  <si>
    <t>to a point in front of spinner.  Use this point to measure all 'stations'.</t>
  </si>
  <si>
    <t>If not given by manufacturer, establish a data reference line for weighing your aircraft.</t>
  </si>
  <si>
    <t>Aircraft must be in LEVEL flight attitude for weighing.</t>
  </si>
  <si>
    <t>A</t>
  </si>
  <si>
    <t>Copy Wt.xls program into documents folder in your computer</t>
  </si>
  <si>
    <t>B</t>
  </si>
  <si>
    <t>C</t>
  </si>
  <si>
    <t>Right click on this program's icon in your computer</t>
  </si>
  <si>
    <t>Select  &lt;Properties&gt;</t>
  </si>
  <si>
    <t>Print copy of these instructions.</t>
  </si>
  <si>
    <t>ENTERING DATA FOR YOUR AIRCRAFT</t>
  </si>
  <si>
    <t>the &lt;PREFLIGHT&gt; sheet or it will be duplicated.</t>
  </si>
  <si>
    <t>Pilot</t>
  </si>
  <si>
    <t>Passenger</t>
  </si>
  <si>
    <t>Baggage</t>
  </si>
  <si>
    <t>Fuselage tank</t>
  </si>
  <si>
    <t>Wing tank</t>
  </si>
  <si>
    <t>Oil</t>
  </si>
  <si>
    <r>
      <t xml:space="preserve">REMEMBER and </t>
    </r>
    <r>
      <rPr>
        <b/>
        <sz val="10"/>
        <rFont val="Arial"/>
        <family val="0"/>
      </rPr>
      <t>NOTE</t>
    </r>
    <r>
      <rPr>
        <sz val="10"/>
        <rFont val="Arial"/>
        <family val="0"/>
      </rPr>
      <t xml:space="preserve"> this measurement.</t>
    </r>
  </si>
  <si>
    <t>(Weight on each wheel and the distance from reference line (Station).</t>
  </si>
  <si>
    <t>It should now be easy to measure all 'stations' from the cowl line, adding the</t>
  </si>
  <si>
    <r>
      <t xml:space="preserve">Weigh aircraft and enter </t>
    </r>
    <r>
      <rPr>
        <b/>
        <sz val="10"/>
        <rFont val="Arial"/>
        <family val="0"/>
      </rPr>
      <t>weigh</t>
    </r>
    <r>
      <rPr>
        <sz val="10"/>
        <rFont val="Arial"/>
        <family val="0"/>
      </rPr>
      <t xml:space="preserve">t and </t>
    </r>
    <r>
      <rPr>
        <b/>
        <sz val="10"/>
        <rFont val="Arial"/>
        <family val="0"/>
      </rPr>
      <t>station</t>
    </r>
    <r>
      <rPr>
        <sz val="10"/>
        <rFont val="Arial"/>
        <family val="0"/>
      </rPr>
      <t xml:space="preserve"> on the top section of &lt;Empty Weight&gt; sheet.</t>
    </r>
  </si>
  <si>
    <t>Enter aircraft limits for your aircraft in grey cells on 'Empty Weight' sheet</t>
  </si>
  <si>
    <t>STATION</t>
  </si>
  <si>
    <t>MOMENT</t>
  </si>
  <si>
    <t>MAXIMUM T/O WEIGHT</t>
  </si>
  <si>
    <t xml:space="preserve">MAXIMUM LANDING WEIGHT </t>
  </si>
  <si>
    <t xml:space="preserve">MAX. AEROBATIC WEIGHT </t>
  </si>
  <si>
    <t>FORWARD CG LIMIT</t>
  </si>
  <si>
    <t>AFT CG LIMIT</t>
  </si>
  <si>
    <t>AIRCRAFT WEIGHT</t>
  </si>
  <si>
    <t>CENTER OF GRAVITY</t>
  </si>
  <si>
    <t>WTBAL / LIMITS</t>
  </si>
  <si>
    <t>MAXIMUM GROSS WEIGHT</t>
  </si>
  <si>
    <t>MOST FORWARD CG</t>
  </si>
  <si>
    <t>MOST REARWARD CG</t>
  </si>
  <si>
    <t>Empty A/C       POUNDS</t>
  </si>
  <si>
    <t>WEIGHT / CG</t>
  </si>
  <si>
    <t>MAXIMUM GROSS WT. FOR T/O</t>
  </si>
  <si>
    <t>(FULL FUEL &amp; MAX. BAGGAGE)</t>
  </si>
  <si>
    <t>GLASAIR N35PS</t>
  </si>
  <si>
    <t>EMPTY WEIGHT</t>
  </si>
  <si>
    <t>Left Main Gear</t>
  </si>
  <si>
    <t>"RECALCULATE FOR REMOVED/INSTALLED EQUIPMENT" box above the list.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</si>
</sst>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00"/>
    <numFmt numFmtId="168" formatCode="0.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0"/>
      <color indexed="10"/>
      <name val="Arial"/>
      <family val="0"/>
    </font>
    <font>
      <sz val="10"/>
      <color indexed="45"/>
      <name val="Arial"/>
      <family val="2"/>
    </font>
    <font>
      <b/>
      <i/>
      <u val="single"/>
      <sz val="14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i/>
      <u val="single"/>
      <sz val="12"/>
      <color indexed="1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darkUp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justify" wrapText="1"/>
    </xf>
    <xf numFmtId="0" fontId="1" fillId="0" borderId="1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3" fontId="0" fillId="0" borderId="1" xfId="15" applyFont="1" applyFill="1" applyBorder="1" applyAlignment="1">
      <alignment/>
    </xf>
    <xf numFmtId="37" fontId="0" fillId="0" borderId="7" xfId="15" applyNumberFormat="1" applyFont="1" applyBorder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1" xfId="15" applyNumberFormat="1" applyFont="1" applyBorder="1" applyAlignment="1">
      <alignment/>
    </xf>
    <xf numFmtId="0" fontId="1" fillId="0" borderId="0" xfId="0" applyFont="1" applyBorder="1" applyAlignment="1">
      <alignment horizontal="left" vertical="justify" wrapText="1"/>
    </xf>
    <xf numFmtId="165" fontId="0" fillId="0" borderId="5" xfId="15" applyNumberFormat="1" applyFont="1" applyFill="1" applyBorder="1" applyAlignment="1">
      <alignment/>
    </xf>
    <xf numFmtId="37" fontId="0" fillId="0" borderId="6" xfId="15" applyNumberFormat="1" applyFont="1" applyBorder="1" applyAlignment="1">
      <alignment/>
    </xf>
    <xf numFmtId="165" fontId="0" fillId="0" borderId="5" xfId="15" applyNumberFormat="1" applyFont="1" applyBorder="1" applyAlignment="1">
      <alignment/>
    </xf>
    <xf numFmtId="0" fontId="4" fillId="0" borderId="0" xfId="0" applyFont="1" applyAlignment="1">
      <alignment horizontal="centerContinuous"/>
    </xf>
    <xf numFmtId="49" fontId="0" fillId="0" borderId="0" xfId="0" applyNumberFormat="1" applyFont="1" applyAlignment="1">
      <alignment horizontal="right"/>
    </xf>
    <xf numFmtId="43" fontId="0" fillId="0" borderId="5" xfId="15" applyFont="1" applyFill="1" applyBorder="1" applyAlignment="1">
      <alignment/>
    </xf>
    <xf numFmtId="43" fontId="0" fillId="0" borderId="1" xfId="15" applyFont="1" applyFill="1" applyBorder="1" applyAlignment="1">
      <alignment/>
    </xf>
    <xf numFmtId="165" fontId="0" fillId="0" borderId="8" xfId="15" applyNumberFormat="1" applyFont="1" applyFill="1" applyBorder="1" applyAlignment="1">
      <alignment/>
    </xf>
    <xf numFmtId="43" fontId="0" fillId="0" borderId="1" xfId="15" applyFont="1" applyFill="1" applyBorder="1" applyAlignment="1" applyProtection="1">
      <alignment/>
      <protection locked="0"/>
    </xf>
    <xf numFmtId="165" fontId="0" fillId="2" borderId="8" xfId="15" applyNumberFormat="1" applyFont="1" applyFill="1" applyBorder="1" applyAlignment="1" applyProtection="1">
      <alignment/>
      <protection locked="0"/>
    </xf>
    <xf numFmtId="165" fontId="0" fillId="2" borderId="4" xfId="15" applyNumberFormat="1" applyFont="1" applyFill="1" applyBorder="1" applyAlignment="1" applyProtection="1">
      <alignment/>
      <protection locked="0"/>
    </xf>
    <xf numFmtId="165" fontId="0" fillId="2" borderId="4" xfId="15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165" fontId="0" fillId="2" borderId="1" xfId="15" applyNumberFormat="1" applyFont="1" applyFill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8" xfId="0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0" fillId="0" borderId="9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37" fontId="0" fillId="0" borderId="13" xfId="15" applyNumberFormat="1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Alignment="1">
      <alignment/>
    </xf>
    <xf numFmtId="0" fontId="1" fillId="0" borderId="15" xfId="0" applyFont="1" applyBorder="1" applyAlignment="1">
      <alignment horizontal="centerContinuous" vertical="center"/>
    </xf>
    <xf numFmtId="2" fontId="0" fillId="0" borderId="16" xfId="0" applyNumberFormat="1" applyBorder="1" applyAlignment="1">
      <alignment horizontal="centerContinuous" vertical="center"/>
    </xf>
    <xf numFmtId="0" fontId="0" fillId="0" borderId="1" xfId="0" applyBorder="1" applyAlignment="1">
      <alignment horizontal="left"/>
    </xf>
    <xf numFmtId="2" fontId="0" fillId="0" borderId="0" xfId="0" applyNumberFormat="1" applyAlignment="1">
      <alignment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7" xfId="0" applyNumberFormat="1" applyBorder="1" applyAlignment="1">
      <alignment horizontal="centerContinuous" vertical="center"/>
    </xf>
    <xf numFmtId="4" fontId="0" fillId="0" borderId="0" xfId="0" applyNumberFormat="1" applyAlignment="1">
      <alignment/>
    </xf>
    <xf numFmtId="0" fontId="0" fillId="3" borderId="15" xfId="0" applyFill="1" applyBorder="1" applyAlignment="1">
      <alignment/>
    </xf>
    <xf numFmtId="2" fontId="0" fillId="3" borderId="16" xfId="0" applyNumberFormat="1" applyFill="1" applyBorder="1" applyAlignment="1">
      <alignment/>
    </xf>
    <xf numFmtId="4" fontId="0" fillId="3" borderId="17" xfId="0" applyNumberFormat="1" applyFill="1" applyBorder="1" applyAlignment="1">
      <alignment/>
    </xf>
    <xf numFmtId="0" fontId="1" fillId="3" borderId="15" xfId="0" applyFont="1" applyFill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18" xfId="0" applyBorder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 applyProtection="1">
      <alignment/>
      <protection/>
    </xf>
    <xf numFmtId="0" fontId="13" fillId="0" borderId="0" xfId="0" applyFont="1" applyAlignment="1">
      <alignment vertical="top"/>
    </xf>
    <xf numFmtId="43" fontId="0" fillId="4" borderId="19" xfId="15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43" fontId="0" fillId="0" borderId="0" xfId="15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/>
    </xf>
    <xf numFmtId="37" fontId="0" fillId="0" borderId="0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15" applyFont="1" applyFill="1" applyBorder="1" applyAlignment="1">
      <alignment horizontal="centerContinuous"/>
    </xf>
    <xf numFmtId="165" fontId="1" fillId="0" borderId="0" xfId="15" applyNumberFormat="1" applyFont="1" applyFill="1" applyBorder="1" applyAlignment="1">
      <alignment horizontal="centerContinuous"/>
    </xf>
    <xf numFmtId="43" fontId="1" fillId="0" borderId="0" xfId="15" applyNumberFormat="1" applyFont="1" applyFill="1" applyBorder="1" applyAlignment="1">
      <alignment horizontal="centerContinuous"/>
    </xf>
    <xf numFmtId="37" fontId="0" fillId="0" borderId="0" xfId="15" applyNumberFormat="1" applyFont="1" applyFill="1" applyBorder="1" applyAlignment="1">
      <alignment horizontal="centerContinuous"/>
    </xf>
    <xf numFmtId="0" fontId="1" fillId="0" borderId="20" xfId="0" applyFont="1" applyFill="1" applyBorder="1" applyAlignment="1">
      <alignment horizontal="centerContinuous"/>
    </xf>
    <xf numFmtId="43" fontId="0" fillId="0" borderId="20" xfId="15" applyFont="1" applyFill="1" applyBorder="1" applyAlignment="1">
      <alignment horizontal="centerContinuous"/>
    </xf>
    <xf numFmtId="165" fontId="1" fillId="0" borderId="20" xfId="15" applyNumberFormat="1" applyFont="1" applyFill="1" applyBorder="1" applyAlignment="1">
      <alignment horizontal="centerContinuous"/>
    </xf>
    <xf numFmtId="43" fontId="1" fillId="0" borderId="20" xfId="15" applyNumberFormat="1" applyFont="1" applyFill="1" applyBorder="1" applyAlignment="1">
      <alignment horizontal="centerContinuous"/>
    </xf>
    <xf numFmtId="37" fontId="0" fillId="0" borderId="20" xfId="15" applyNumberFormat="1" applyFont="1" applyFill="1" applyBorder="1" applyAlignment="1">
      <alignment horizontal="centerContinuous"/>
    </xf>
    <xf numFmtId="37" fontId="0" fillId="0" borderId="11" xfId="15" applyNumberFormat="1" applyFont="1" applyFill="1" applyBorder="1" applyAlignment="1">
      <alignment horizontal="centerContinuous"/>
    </xf>
    <xf numFmtId="37" fontId="0" fillId="0" borderId="10" xfId="15" applyNumberFormat="1" applyFont="1" applyFill="1" applyBorder="1" applyAlignment="1">
      <alignment horizontal="centerContinuous"/>
    </xf>
    <xf numFmtId="43" fontId="1" fillId="0" borderId="0" xfId="15" applyFont="1" applyFill="1" applyBorder="1" applyAlignment="1">
      <alignment horizontal="centerContinuous"/>
    </xf>
    <xf numFmtId="0" fontId="1" fillId="0" borderId="21" xfId="0" applyFont="1" applyFill="1" applyBorder="1" applyAlignment="1">
      <alignment horizontal="centerContinuous"/>
    </xf>
    <xf numFmtId="43" fontId="5" fillId="0" borderId="0" xfId="15" applyNumberFormat="1" applyFont="1" applyFill="1" applyBorder="1" applyAlignment="1">
      <alignment/>
    </xf>
    <xf numFmtId="165" fontId="5" fillId="0" borderId="0" xfId="15" applyNumberFormat="1" applyFont="1" applyFill="1" applyBorder="1" applyAlignment="1">
      <alignment horizontal="center"/>
    </xf>
    <xf numFmtId="165" fontId="1" fillId="0" borderId="9" xfId="15" applyNumberFormat="1" applyFont="1" applyFill="1" applyBorder="1" applyAlignment="1">
      <alignment horizontal="centerContinuous"/>
    </xf>
    <xf numFmtId="43" fontId="1" fillId="0" borderId="9" xfId="15" applyNumberFormat="1" applyFont="1" applyFill="1" applyBorder="1" applyAlignment="1">
      <alignment horizontal="centerContinuous"/>
    </xf>
    <xf numFmtId="0" fontId="0" fillId="0" borderId="12" xfId="0" applyBorder="1" applyAlignment="1">
      <alignment/>
    </xf>
    <xf numFmtId="43" fontId="0" fillId="0" borderId="9" xfId="15" applyFont="1" applyFill="1" applyBorder="1" applyAlignment="1">
      <alignment horizontal="centerContinuous"/>
    </xf>
    <xf numFmtId="165" fontId="0" fillId="0" borderId="0" xfId="15" applyNumberFormat="1" applyFont="1" applyFill="1" applyBorder="1" applyAlignment="1">
      <alignment/>
    </xf>
    <xf numFmtId="43" fontId="0" fillId="0" borderId="0" xfId="15" applyFont="1" applyFill="1" applyBorder="1" applyAlignment="1" applyProtection="1">
      <alignment/>
      <protection locked="0"/>
    </xf>
    <xf numFmtId="165" fontId="0" fillId="0" borderId="0" xfId="15" applyNumberFormat="1" applyFont="1" applyFill="1" applyBorder="1" applyAlignment="1" applyProtection="1">
      <alignment/>
      <protection/>
    </xf>
    <xf numFmtId="43" fontId="0" fillId="0" borderId="0" xfId="15" applyFont="1" applyFill="1" applyBorder="1" applyAlignment="1">
      <alignment/>
    </xf>
    <xf numFmtId="165" fontId="0" fillId="0" borderId="0" xfId="15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right" wrapText="1"/>
    </xf>
    <xf numFmtId="0" fontId="1" fillId="0" borderId="12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/>
    </xf>
    <xf numFmtId="164" fontId="0" fillId="2" borderId="1" xfId="15" applyNumberFormat="1" applyFont="1" applyFill="1" applyBorder="1" applyAlignment="1" applyProtection="1">
      <alignment/>
      <protection locked="0"/>
    </xf>
    <xf numFmtId="0" fontId="11" fillId="0" borderId="24" xfId="0" applyFont="1" applyBorder="1" applyAlignment="1">
      <alignment horizontal="right"/>
    </xf>
    <xf numFmtId="0" fontId="0" fillId="0" borderId="25" xfId="0" applyBorder="1" applyAlignment="1">
      <alignment/>
    </xf>
    <xf numFmtId="0" fontId="13" fillId="0" borderId="25" xfId="0" applyFont="1" applyBorder="1" applyAlignment="1">
      <alignment/>
    </xf>
    <xf numFmtId="15" fontId="1" fillId="0" borderId="21" xfId="0" applyNumberFormat="1" applyFont="1" applyBorder="1" applyAlignment="1">
      <alignment horizontal="center" wrapText="1"/>
    </xf>
    <xf numFmtId="165" fontId="0" fillId="0" borderId="1" xfId="15" applyNumberFormat="1" applyFont="1" applyBorder="1" applyAlignment="1">
      <alignment/>
    </xf>
    <xf numFmtId="165" fontId="1" fillId="5" borderId="14" xfId="15" applyNumberFormat="1" applyFont="1" applyFill="1" applyBorder="1" applyAlignment="1">
      <alignment/>
    </xf>
    <xf numFmtId="165" fontId="1" fillId="5" borderId="14" xfId="15" applyNumberFormat="1" applyFont="1" applyFill="1" applyBorder="1" applyAlignment="1">
      <alignment/>
    </xf>
    <xf numFmtId="43" fontId="1" fillId="5" borderId="14" xfId="15" applyNumberFormat="1" applyFont="1" applyFill="1" applyBorder="1" applyAlignment="1">
      <alignment/>
    </xf>
    <xf numFmtId="2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 horizontal="right"/>
    </xf>
    <xf numFmtId="2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3" fillId="0" borderId="0" xfId="0" applyFont="1" applyFill="1" applyBorder="1" applyAlignment="1">
      <alignment vertical="top"/>
    </xf>
    <xf numFmtId="43" fontId="1" fillId="6" borderId="14" xfId="15" applyNumberFormat="1" applyFont="1" applyFill="1" applyBorder="1" applyAlignment="1">
      <alignment/>
    </xf>
    <xf numFmtId="43" fontId="1" fillId="6" borderId="14" xfId="15" applyNumberFormat="1" applyFont="1" applyFill="1" applyBorder="1" applyAlignment="1">
      <alignment/>
    </xf>
    <xf numFmtId="165" fontId="1" fillId="6" borderId="14" xfId="15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0" fillId="0" borderId="0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Border="1" applyAlignment="1">
      <alignment vertical="center"/>
    </xf>
    <xf numFmtId="37" fontId="0" fillId="0" borderId="29" xfId="15" applyNumberFormat="1" applyFont="1" applyBorder="1" applyAlignment="1">
      <alignment/>
    </xf>
    <xf numFmtId="0" fontId="0" fillId="0" borderId="0" xfId="0" applyFill="1" applyBorder="1" applyAlignment="1">
      <alignment horizontal="centerContinuous"/>
    </xf>
    <xf numFmtId="0" fontId="8" fillId="0" borderId="10" xfId="0" applyFont="1" applyFill="1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37" fontId="0" fillId="0" borderId="9" xfId="15" applyNumberFormat="1" applyFont="1" applyBorder="1" applyAlignment="1">
      <alignment/>
    </xf>
    <xf numFmtId="0" fontId="5" fillId="0" borderId="30" xfId="0" applyFont="1" applyBorder="1" applyAlignment="1">
      <alignment horizontal="centerContinuous"/>
    </xf>
    <xf numFmtId="0" fontId="0" fillId="2" borderId="1" xfId="0" applyFont="1" applyFill="1" applyBorder="1" applyAlignment="1">
      <alignment horizontal="left" vertical="center"/>
    </xf>
    <xf numFmtId="2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Alignment="1">
      <alignment/>
    </xf>
    <xf numFmtId="2" fontId="0" fillId="3" borderId="14" xfId="0" applyNumberFormat="1" applyFill="1" applyBorder="1" applyAlignment="1">
      <alignment/>
    </xf>
    <xf numFmtId="2" fontId="1" fillId="7" borderId="1" xfId="0" applyNumberFormat="1" applyFont="1" applyFill="1" applyBorder="1" applyAlignment="1">
      <alignment/>
    </xf>
    <xf numFmtId="2" fontId="1" fillId="7" borderId="16" xfId="0" applyNumberFormat="1" applyFont="1" applyFill="1" applyBorder="1" applyAlignment="1">
      <alignment/>
    </xf>
    <xf numFmtId="2" fontId="1" fillId="7" borderId="24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0" fillId="0" borderId="27" xfId="0" applyNumberForma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4" fontId="0" fillId="0" borderId="28" xfId="0" applyNumberFormat="1" applyBorder="1" applyAlignment="1">
      <alignment/>
    </xf>
    <xf numFmtId="0" fontId="12" fillId="0" borderId="2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/>
    </xf>
    <xf numFmtId="0" fontId="0" fillId="0" borderId="0" xfId="0" applyFont="1" applyBorder="1" applyAlignment="1">
      <alignment vertical="top"/>
    </xf>
    <xf numFmtId="0" fontId="0" fillId="3" borderId="1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1" xfId="0" applyBorder="1" applyAlignment="1">
      <alignment horizontal="right"/>
    </xf>
    <xf numFmtId="0" fontId="1" fillId="6" borderId="31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" fillId="0" borderId="8" xfId="0" applyFont="1" applyBorder="1" applyAlignment="1">
      <alignment horizontal="right" wrapText="1"/>
    </xf>
    <xf numFmtId="0" fontId="1" fillId="0" borderId="1" xfId="0" applyFont="1" applyBorder="1" applyAlignment="1">
      <alignment horizontal="left" vertical="justify" wrapText="1"/>
    </xf>
    <xf numFmtId="49" fontId="1" fillId="0" borderId="5" xfId="0" applyNumberFormat="1" applyFont="1" applyBorder="1" applyAlignment="1">
      <alignment horizontal="right" vertical="justify" wrapText="1"/>
    </xf>
    <xf numFmtId="0" fontId="15" fillId="0" borderId="1" xfId="0" applyFont="1" applyBorder="1" applyAlignment="1">
      <alignment horizontal="left" vertical="justify"/>
    </xf>
    <xf numFmtId="0" fontId="15" fillId="0" borderId="1" xfId="0" applyFont="1" applyBorder="1" applyAlignment="1">
      <alignment horizontal="right" vertical="justify"/>
    </xf>
    <xf numFmtId="0" fontId="1" fillId="0" borderId="1" xfId="0" applyFont="1" applyBorder="1" applyAlignment="1">
      <alignment horizontal="right" vertical="justify"/>
    </xf>
    <xf numFmtId="0" fontId="1" fillId="0" borderId="1" xfId="0" applyFont="1" applyBorder="1" applyAlignment="1" quotePrefix="1">
      <alignment horizontal="right" vertical="justify"/>
    </xf>
    <xf numFmtId="165" fontId="0" fillId="2" borderId="1" xfId="15" applyNumberFormat="1" applyFont="1" applyFill="1" applyBorder="1" applyAlignment="1" applyProtection="1">
      <alignment/>
      <protection locked="0"/>
    </xf>
    <xf numFmtId="164" fontId="0" fillId="2" borderId="33" xfId="15" applyNumberFormat="1" applyFont="1" applyFill="1" applyBorder="1" applyAlignment="1" applyProtection="1">
      <alignment/>
      <protection locked="0"/>
    </xf>
    <xf numFmtId="165" fontId="1" fillId="0" borderId="31" xfId="15" applyNumberFormat="1" applyFont="1" applyFill="1" applyBorder="1" applyAlignment="1">
      <alignment horizontal="center" vertical="center"/>
    </xf>
    <xf numFmtId="166" fontId="1" fillId="0" borderId="31" xfId="15" applyNumberFormat="1" applyFont="1" applyFill="1" applyBorder="1" applyAlignment="1">
      <alignment horizontal="center" vertical="center"/>
    </xf>
    <xf numFmtId="2" fontId="0" fillId="2" borderId="1" xfId="15" applyNumberFormat="1" applyFont="1" applyFill="1" applyBorder="1" applyAlignment="1" applyProtection="1">
      <alignment/>
      <protection locked="0"/>
    </xf>
    <xf numFmtId="165" fontId="0" fillId="0" borderId="1" xfId="15" applyNumberFormat="1" applyFont="1" applyFill="1" applyBorder="1" applyAlignment="1">
      <alignment horizontal="right"/>
    </xf>
    <xf numFmtId="0" fontId="16" fillId="6" borderId="32" xfId="0" applyFont="1" applyFill="1" applyBorder="1" applyAlignment="1">
      <alignment horizontal="center" vertical="center"/>
    </xf>
    <xf numFmtId="0" fontId="16" fillId="5" borderId="32" xfId="0" applyFont="1" applyFill="1" applyBorder="1" applyAlignment="1">
      <alignment horizontal="center" vertical="center"/>
    </xf>
    <xf numFmtId="165" fontId="0" fillId="2" borderId="8" xfId="15" applyNumberFormat="1" applyFont="1" applyFill="1" applyBorder="1" applyAlignment="1" applyProtection="1">
      <alignment/>
      <protection locked="0"/>
    </xf>
    <xf numFmtId="0" fontId="1" fillId="5" borderId="31" xfId="0" applyFont="1" applyFill="1" applyBorder="1" applyAlignment="1">
      <alignment horizontal="center"/>
    </xf>
    <xf numFmtId="2" fontId="13" fillId="3" borderId="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 patternType="none">
          <bgColor indexed="65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419100</xdr:colOff>
      <xdr:row>42</xdr:row>
      <xdr:rowOff>28575</xdr:rowOff>
    </xdr:to>
    <xdr:pic>
      <xdr:nvPicPr>
        <xdr:cNvPr id="1" name="Picture 1" descr="Wt &amp; balance Instruction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24600" cy="682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"/>
  <sheetViews>
    <sheetView showGridLines="0" showZeros="0" tabSelected="1" workbookViewId="0" topLeftCell="A1">
      <selection activeCell="H7" sqref="H7"/>
    </sheetView>
  </sheetViews>
  <sheetFormatPr defaultColWidth="8.8515625" defaultRowHeight="21.75" customHeight="1"/>
  <cols>
    <col min="1" max="1" width="2.7109375" style="0" customWidth="1"/>
    <col min="2" max="2" width="23.28125" style="28" customWidth="1"/>
    <col min="3" max="3" width="9.00390625" style="0" customWidth="1"/>
    <col min="4" max="6" width="9.140625" style="0" hidden="1" customWidth="1"/>
    <col min="7" max="8" width="8.8515625" style="0" customWidth="1"/>
    <col min="9" max="9" width="4.28125" style="0" customWidth="1"/>
    <col min="10" max="10" width="6.140625" style="0" customWidth="1"/>
    <col min="11" max="11" width="7.00390625" style="0" customWidth="1"/>
  </cols>
  <sheetData>
    <row r="1" spans="2:12" ht="21.75" customHeight="1" thickBot="1" thickTop="1">
      <c r="B1" s="38" t="s">
        <v>24</v>
      </c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2:12" ht="21.75" customHeight="1" thickBot="1">
      <c r="B2" s="107">
        <f ca="1">TODAY()</f>
        <v>41813</v>
      </c>
      <c r="C2" s="29" t="s">
        <v>25</v>
      </c>
      <c r="D2" s="9" t="s">
        <v>26</v>
      </c>
      <c r="E2" s="9" t="s">
        <v>112</v>
      </c>
      <c r="F2" s="10" t="s">
        <v>113</v>
      </c>
      <c r="G2" s="32"/>
      <c r="H2" s="32"/>
      <c r="I2" s="32"/>
      <c r="J2" s="32"/>
      <c r="K2" s="28" t="s">
        <v>114</v>
      </c>
      <c r="L2" s="179">
        <f>'WT-CG-LIMITS'!F2</f>
        <v>2000</v>
      </c>
    </row>
    <row r="3" spans="2:12" ht="21.75" customHeight="1" thickBot="1" thickTop="1">
      <c r="B3" s="34" t="s">
        <v>54</v>
      </c>
      <c r="C3" s="13">
        <f>'Empty Weight'!B21</f>
        <v>1187.23</v>
      </c>
      <c r="D3" s="178">
        <f aca="true" t="shared" si="0" ref="D3:D8">IF(C3=" ","0",C3)</f>
        <v>1187.23</v>
      </c>
      <c r="E3" s="11">
        <f>'Empty Weight'!C21</f>
        <v>81.33717350471265</v>
      </c>
      <c r="F3" s="12">
        <f>D3*E3</f>
        <v>96565.93250000001</v>
      </c>
      <c r="G3" s="32"/>
      <c r="H3" s="32"/>
      <c r="I3" s="32"/>
      <c r="J3" s="32"/>
      <c r="K3" s="20" t="s">
        <v>115</v>
      </c>
      <c r="L3" s="180">
        <f>'WT-CG-LIMITS'!F3</f>
        <v>1900</v>
      </c>
    </row>
    <row r="4" spans="2:12" ht="21.75" customHeight="1" thickBot="1">
      <c r="B4" s="34" t="s">
        <v>82</v>
      </c>
      <c r="C4" s="30">
        <v>285</v>
      </c>
      <c r="D4" s="178">
        <f t="shared" si="0"/>
        <v>285</v>
      </c>
      <c r="E4" s="11">
        <f>'WT-CG-LIMITS'!E8</f>
        <v>106</v>
      </c>
      <c r="F4" s="12">
        <f aca="true" t="shared" si="1" ref="F4:F11">D4*E4</f>
        <v>30210</v>
      </c>
      <c r="G4" s="32"/>
      <c r="H4" s="35"/>
      <c r="I4" s="32"/>
      <c r="J4" s="61"/>
      <c r="K4" s="20" t="s">
        <v>116</v>
      </c>
      <c r="L4" s="180">
        <f>'WT-CG-LIMITS'!F4</f>
        <v>1800</v>
      </c>
    </row>
    <row r="5" spans="2:12" ht="21.75" customHeight="1">
      <c r="B5" s="166" t="s">
        <v>80</v>
      </c>
      <c r="C5" s="173">
        <v>115</v>
      </c>
      <c r="D5" s="178">
        <f t="shared" si="0"/>
        <v>115</v>
      </c>
      <c r="E5" s="11">
        <f>'WT-CG-LIMITS'!E9</f>
        <v>106</v>
      </c>
      <c r="F5" s="12">
        <f t="shared" si="1"/>
        <v>12190</v>
      </c>
      <c r="G5" s="32"/>
      <c r="H5" s="61"/>
      <c r="I5" s="32"/>
      <c r="J5" s="32"/>
      <c r="L5" s="33"/>
    </row>
    <row r="6" spans="2:12" ht="21.75" customHeight="1">
      <c r="B6" s="34" t="s">
        <v>81</v>
      </c>
      <c r="C6" s="177" t="s">
        <v>2</v>
      </c>
      <c r="D6" s="178" t="str">
        <f t="shared" si="0"/>
        <v>0</v>
      </c>
      <c r="E6" s="11">
        <f>'WT-CG-LIMITS'!E10</f>
        <v>136</v>
      </c>
      <c r="F6" s="12">
        <f t="shared" si="1"/>
        <v>0</v>
      </c>
      <c r="G6" s="32"/>
      <c r="H6" s="61"/>
      <c r="I6" s="32"/>
      <c r="J6" s="32"/>
      <c r="L6" s="33"/>
    </row>
    <row r="7" spans="2:12" ht="21.75" customHeight="1" thickBot="1">
      <c r="B7" s="34" t="s">
        <v>81</v>
      </c>
      <c r="C7" s="173" t="s">
        <v>2</v>
      </c>
      <c r="D7" s="178" t="str">
        <f t="shared" si="0"/>
        <v>0</v>
      </c>
      <c r="E7" s="11">
        <f>'WT-CG-LIMITS'!E11</f>
        <v>136</v>
      </c>
      <c r="F7" s="12">
        <f t="shared" si="1"/>
        <v>0</v>
      </c>
      <c r="G7" s="32"/>
      <c r="H7" s="61"/>
      <c r="I7" s="32"/>
      <c r="J7" s="32"/>
      <c r="L7" s="33"/>
    </row>
    <row r="8" spans="2:12" ht="21.75" customHeight="1" thickBot="1">
      <c r="B8" s="34" t="s">
        <v>55</v>
      </c>
      <c r="C8" s="173">
        <v>100</v>
      </c>
      <c r="D8" s="178">
        <f t="shared" si="0"/>
        <v>100</v>
      </c>
      <c r="E8" s="11">
        <f>'WT-CG-LIMITS'!E12</f>
        <v>126</v>
      </c>
      <c r="F8" s="12">
        <f t="shared" si="1"/>
        <v>12600</v>
      </c>
      <c r="G8" s="32"/>
      <c r="H8" s="32"/>
      <c r="I8" s="32"/>
      <c r="J8" s="32"/>
      <c r="K8" s="28" t="s">
        <v>117</v>
      </c>
      <c r="L8" s="179">
        <f>'WT-CG-LIMITS'!K3</f>
        <v>82.21</v>
      </c>
    </row>
    <row r="9" spans="2:12" ht="21.75" customHeight="1" thickBot="1">
      <c r="B9" s="34" t="s">
        <v>56</v>
      </c>
      <c r="C9" s="103">
        <v>12</v>
      </c>
      <c r="D9" s="178">
        <f>IF(C9=" ","0",C9*6)</f>
        <v>72</v>
      </c>
      <c r="E9" s="11">
        <f>'WT-CG-LIMITS'!E13</f>
        <v>65.75</v>
      </c>
      <c r="F9" s="12">
        <f t="shared" si="1"/>
        <v>4734</v>
      </c>
      <c r="G9" s="32"/>
      <c r="H9" s="32"/>
      <c r="I9" s="32"/>
      <c r="J9" s="32"/>
      <c r="K9" s="28" t="s">
        <v>118</v>
      </c>
      <c r="L9" s="179">
        <f>'WT-CG-LIMITS'!K4</f>
        <v>88.88</v>
      </c>
    </row>
    <row r="10" spans="2:12" ht="21.75" customHeight="1">
      <c r="B10" s="34" t="s">
        <v>57</v>
      </c>
      <c r="C10" s="103">
        <v>38</v>
      </c>
      <c r="D10" s="178">
        <f>IF(C10=" ","0",C10*6)</f>
        <v>228</v>
      </c>
      <c r="E10" s="11">
        <f>'WT-CG-LIMITS'!E14</f>
        <v>83</v>
      </c>
      <c r="F10" s="12">
        <f t="shared" si="1"/>
        <v>18924</v>
      </c>
      <c r="G10" s="102" t="str">
        <f>IF($C$12&lt;$L$3,"",IF($C$12&gt;$L$3,CONCATENATE("  USE AT LEAST ",ROUND(($C$12-$L$3)/6,1)," GAL. FUEL  BEFORE LANDING"),""))</f>
        <v>  USE AT LEAST 16.8 GAL. FUEL  BEFORE LANDING</v>
      </c>
      <c r="H10" s="32"/>
      <c r="I10" s="32"/>
      <c r="J10" s="32"/>
      <c r="K10" s="32"/>
      <c r="L10" s="33"/>
    </row>
    <row r="11" spans="2:12" ht="21.75" customHeight="1" thickBot="1">
      <c r="B11" s="96" t="s">
        <v>58</v>
      </c>
      <c r="C11" s="174">
        <v>7</v>
      </c>
      <c r="D11" s="178">
        <f>IF(C11=" ","0",C11*1.9)</f>
        <v>13.299999999999999</v>
      </c>
      <c r="E11" s="21">
        <f>'WT-CG-LIMITS'!E15</f>
        <v>46</v>
      </c>
      <c r="F11" s="17">
        <f t="shared" si="1"/>
        <v>611.8</v>
      </c>
      <c r="G11" s="102" t="str">
        <f>IF($C$12&lt;$L$4,"",CONCATENATE("  USE ",ROUND(($C$12-$L$4)/6,1)," GAL. FUEL  BEFORE AEROBATICS"))</f>
        <v>  USE 33.4 GAL. FUEL  BEFORE AEROBATICS</v>
      </c>
      <c r="H11" s="32"/>
      <c r="I11" s="32"/>
      <c r="J11" s="32"/>
      <c r="K11" s="69"/>
      <c r="L11" s="101"/>
    </row>
    <row r="12" spans="2:13" ht="21.75" customHeight="1" thickBot="1" thickTop="1">
      <c r="B12" s="97" t="s">
        <v>119</v>
      </c>
      <c r="C12" s="175">
        <f>SUM(D3:D11)</f>
        <v>2000.53</v>
      </c>
      <c r="D12" s="31"/>
      <c r="E12" s="31"/>
      <c r="F12" s="137">
        <f>SUM(F3:F11)</f>
        <v>175835.73249999998</v>
      </c>
      <c r="G12" s="95" t="str">
        <f>IF($C$12&gt;$L$2,"  WEIGHT EXCEEDS GROSS WEIGHT FOR T/O","")</f>
        <v>  WEIGHT EXCEEDS GROSS WEIGHT FOR T/O</v>
      </c>
      <c r="H12" s="69"/>
      <c r="I12" s="69"/>
      <c r="J12" s="69"/>
      <c r="K12" s="133"/>
      <c r="L12" s="134"/>
      <c r="M12" s="32"/>
    </row>
    <row r="13" spans="2:12" ht="21.75" customHeight="1" thickBot="1">
      <c r="B13" s="98" t="s">
        <v>120</v>
      </c>
      <c r="C13" s="176">
        <f>F12/C12</f>
        <v>87.89457418784022</v>
      </c>
      <c r="D13" s="135"/>
      <c r="E13" s="135"/>
      <c r="F13" s="135"/>
      <c r="G13" s="99">
        <f>IF(C13&lt;L8,"CG EXCEEDS FORWARD LIMIT",IF(C13&gt;L9,"CG EXCEEDS AFT LIMIT",""))</f>
      </c>
      <c r="H13" s="100"/>
      <c r="I13" s="100"/>
      <c r="J13" s="100"/>
      <c r="K13" s="135"/>
      <c r="L13" s="136"/>
    </row>
    <row r="14" ht="21.75" customHeight="1" thickTop="1"/>
  </sheetData>
  <sheetProtection sheet="1" objects="1" scenarios="1"/>
  <conditionalFormatting sqref="G6">
    <cfRule type="cellIs" priority="1" dxfId="0" operator="between" stopIfTrue="1">
      <formula>$L$8</formula>
      <formula>$L$9</formula>
    </cfRule>
  </conditionalFormatting>
  <conditionalFormatting sqref="C12">
    <cfRule type="cellIs" priority="2" dxfId="0" operator="lessThan" stopIfTrue="1">
      <formula>1800</formula>
    </cfRule>
    <cfRule type="cellIs" priority="3" dxfId="1" operator="between" stopIfTrue="1">
      <formula>1800</formula>
      <formula>2000</formula>
    </cfRule>
    <cfRule type="cellIs" priority="4" dxfId="2" operator="greaterThan" stopIfTrue="1">
      <formula>2000</formula>
    </cfRule>
  </conditionalFormatting>
  <conditionalFormatting sqref="C13">
    <cfRule type="cellIs" priority="5" dxfId="0" operator="between" stopIfTrue="1">
      <formula>82.21</formula>
      <formula>88.88</formula>
    </cfRule>
    <cfRule type="cellIs" priority="6" dxfId="2" operator="lessThan" stopIfTrue="1">
      <formula>82.21</formula>
    </cfRule>
    <cfRule type="cellIs" priority="7" dxfId="2" operator="greaterThan" stopIfTrue="1">
      <formula>88.88</formula>
    </cfRule>
  </conditionalFormatting>
  <printOptions/>
  <pageMargins left="0.75" right="0.25" top="0" bottom="0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5"/>
  <sheetViews>
    <sheetView showGridLines="0" workbookViewId="0" topLeftCell="A1">
      <selection activeCell="J22" sqref="J22"/>
    </sheetView>
  </sheetViews>
  <sheetFormatPr defaultColWidth="8.8515625" defaultRowHeight="24.75" customHeight="1"/>
  <cols>
    <col min="1" max="1" width="8.8515625" style="0" customWidth="1"/>
    <col min="2" max="2" width="13.140625" style="2" customWidth="1"/>
    <col min="3" max="4" width="8.8515625" style="0" customWidth="1"/>
    <col min="5" max="5" width="8.421875" style="0" customWidth="1"/>
    <col min="6" max="6" width="8.8515625" style="0" customWidth="1"/>
    <col min="7" max="7" width="1.421875" style="0" customWidth="1"/>
    <col min="8" max="9" width="8.8515625" style="0" customWidth="1"/>
    <col min="10" max="10" width="8.421875" style="0" customWidth="1"/>
    <col min="11" max="11" width="8.8515625" style="0" customWidth="1"/>
    <col min="12" max="12" width="4.140625" style="0" customWidth="1"/>
  </cols>
  <sheetData>
    <row r="1" spans="2:14" ht="24.75" customHeight="1" thickBot="1">
      <c r="B1" s="60" t="s">
        <v>121</v>
      </c>
      <c r="C1" s="19"/>
      <c r="D1" s="19"/>
      <c r="E1" s="19"/>
      <c r="F1" s="19"/>
      <c r="G1" s="58"/>
      <c r="H1" s="19"/>
      <c r="I1" s="19"/>
      <c r="J1" s="19"/>
      <c r="K1" s="19"/>
      <c r="L1" s="69"/>
      <c r="M1" s="119"/>
      <c r="N1" s="69"/>
    </row>
    <row r="2" spans="2:14" ht="14.25" customHeight="1" thickBot="1">
      <c r="B2"/>
      <c r="E2" s="20" t="s">
        <v>122</v>
      </c>
      <c r="F2" s="161">
        <f>'Empty Weight'!G3</f>
        <v>2000</v>
      </c>
      <c r="L2" s="69"/>
      <c r="M2" s="120"/>
      <c r="N2" s="69"/>
    </row>
    <row r="3" spans="2:14" ht="14.25" customHeight="1" thickBot="1">
      <c r="B3"/>
      <c r="E3" s="20" t="s">
        <v>115</v>
      </c>
      <c r="F3" s="182">
        <f>'Empty Weight'!G4</f>
        <v>1900</v>
      </c>
      <c r="J3" s="28" t="s">
        <v>117</v>
      </c>
      <c r="K3" s="162">
        <f>'Empty Weight'!G6</f>
        <v>82.21</v>
      </c>
      <c r="L3" s="69"/>
      <c r="M3" s="69"/>
      <c r="N3" s="69"/>
    </row>
    <row r="4" spans="2:14" ht="14.25" customHeight="1" thickBot="1">
      <c r="B4"/>
      <c r="E4" s="20" t="s">
        <v>116</v>
      </c>
      <c r="F4" s="182">
        <f>'Empty Weight'!G5</f>
        <v>1800</v>
      </c>
      <c r="J4" s="28" t="s">
        <v>118</v>
      </c>
      <c r="K4" s="162">
        <f>'Empty Weight'!G7</f>
        <v>88.88</v>
      </c>
      <c r="L4" s="69"/>
      <c r="M4" s="121"/>
      <c r="N4" s="69"/>
    </row>
    <row r="5" spans="2:14" ht="13.5" customHeight="1" thickTop="1">
      <c r="B5" s="15"/>
      <c r="C5" s="138" t="s">
        <v>123</v>
      </c>
      <c r="D5" s="5"/>
      <c r="E5" s="6"/>
      <c r="F5" s="7"/>
      <c r="H5" s="138" t="s">
        <v>124</v>
      </c>
      <c r="I5" s="6"/>
      <c r="J5" s="6"/>
      <c r="K5" s="7"/>
      <c r="L5" s="69"/>
      <c r="M5" s="69"/>
      <c r="N5" s="69"/>
    </row>
    <row r="6" spans="2:14" ht="13.5" customHeight="1" thickBot="1">
      <c r="B6" s="15"/>
      <c r="C6" s="8" t="s">
        <v>25</v>
      </c>
      <c r="D6" s="9" t="s">
        <v>26</v>
      </c>
      <c r="E6" s="9" t="s">
        <v>112</v>
      </c>
      <c r="F6" s="10" t="s">
        <v>113</v>
      </c>
      <c r="H6" s="8" t="s">
        <v>25</v>
      </c>
      <c r="I6" s="9" t="s">
        <v>26</v>
      </c>
      <c r="J6" s="9" t="s">
        <v>112</v>
      </c>
      <c r="K6" s="10" t="s">
        <v>113</v>
      </c>
      <c r="L6" s="69"/>
      <c r="M6" s="69"/>
      <c r="N6" s="69"/>
    </row>
    <row r="7" spans="2:14" ht="24.75" customHeight="1" thickTop="1">
      <c r="B7" s="3" t="s">
        <v>125</v>
      </c>
      <c r="C7" s="23">
        <f>'Empty Weight'!B21</f>
        <v>1187.23</v>
      </c>
      <c r="D7" s="13">
        <f>C7</f>
        <v>1187.23</v>
      </c>
      <c r="E7" s="11">
        <f>'Empty Weight'!C21</f>
        <v>81.33717350471265</v>
      </c>
      <c r="F7" s="12">
        <f>D7*E7</f>
        <v>96565.93250000001</v>
      </c>
      <c r="H7" s="23">
        <f>C7</f>
        <v>1187.23</v>
      </c>
      <c r="I7" s="14">
        <f aca="true" t="shared" si="0" ref="I7:I12">H7</f>
        <v>1187.23</v>
      </c>
      <c r="J7" s="24">
        <f aca="true" t="shared" si="1" ref="J7:J15">E7</f>
        <v>81.33717350471265</v>
      </c>
      <c r="K7" s="12">
        <f>I7*J7</f>
        <v>96565.93250000001</v>
      </c>
      <c r="L7" s="69"/>
      <c r="M7" s="69"/>
      <c r="N7" s="69"/>
    </row>
    <row r="8" spans="2:14" ht="24.75" customHeight="1">
      <c r="B8" s="167" t="s">
        <v>60</v>
      </c>
      <c r="C8" s="25">
        <v>120.5</v>
      </c>
      <c r="D8" s="13">
        <f>IF(C8=" ","0",C8)</f>
        <v>120.5</v>
      </c>
      <c r="E8" s="11">
        <f>'Empty Weight'!J2</f>
        <v>106</v>
      </c>
      <c r="F8" s="12">
        <f aca="true" t="shared" si="2" ref="F8:F15">D8*E8</f>
        <v>12773</v>
      </c>
      <c r="H8" s="25">
        <v>165</v>
      </c>
      <c r="I8" s="14">
        <f t="shared" si="0"/>
        <v>165</v>
      </c>
      <c r="J8" s="11">
        <f t="shared" si="1"/>
        <v>106</v>
      </c>
      <c r="K8" s="12">
        <f aca="true" t="shared" si="3" ref="K8:K15">I8*J8</f>
        <v>17490</v>
      </c>
      <c r="L8" s="69"/>
      <c r="M8" s="118"/>
      <c r="N8" s="69"/>
    </row>
    <row r="9" spans="2:14" ht="24.75" customHeight="1">
      <c r="B9" s="169" t="s">
        <v>59</v>
      </c>
      <c r="C9" s="181"/>
      <c r="D9" s="13">
        <f>IF(C9=" ","0",C9)</f>
        <v>0</v>
      </c>
      <c r="E9" s="11">
        <f>'Empty Weight'!J3</f>
        <v>106</v>
      </c>
      <c r="F9" s="12">
        <f t="shared" si="2"/>
        <v>0</v>
      </c>
      <c r="H9" s="25">
        <v>248</v>
      </c>
      <c r="I9" s="14">
        <f t="shared" si="0"/>
        <v>248</v>
      </c>
      <c r="J9" s="11">
        <f t="shared" si="1"/>
        <v>106</v>
      </c>
      <c r="K9" s="12">
        <f t="shared" si="3"/>
        <v>26288</v>
      </c>
      <c r="L9" s="69"/>
      <c r="M9" s="122"/>
      <c r="N9" s="69"/>
    </row>
    <row r="10" spans="2:14" ht="24.75" customHeight="1">
      <c r="B10" s="170" t="s">
        <v>61</v>
      </c>
      <c r="C10" s="25"/>
      <c r="D10" s="13">
        <f>IF(C10=" ","0",C10)</f>
        <v>0</v>
      </c>
      <c r="E10" s="11">
        <f>'Empty Weight'!J4</f>
        <v>136</v>
      </c>
      <c r="F10" s="12">
        <f t="shared" si="2"/>
        <v>0</v>
      </c>
      <c r="H10" s="25"/>
      <c r="I10" s="14">
        <f t="shared" si="0"/>
        <v>0</v>
      </c>
      <c r="J10" s="11">
        <f t="shared" si="1"/>
        <v>136</v>
      </c>
      <c r="K10" s="12">
        <f t="shared" si="3"/>
        <v>0</v>
      </c>
      <c r="L10" s="69"/>
      <c r="M10" s="122"/>
      <c r="N10" s="69"/>
    </row>
    <row r="11" spans="2:14" ht="24.75" customHeight="1">
      <c r="B11" s="170" t="s">
        <v>61</v>
      </c>
      <c r="C11" s="25"/>
      <c r="D11" s="13">
        <f>IF(C11=" ","0",C11)</f>
        <v>0</v>
      </c>
      <c r="E11" s="11">
        <f>'Empty Weight'!J5</f>
        <v>136</v>
      </c>
      <c r="F11" s="12">
        <f t="shared" si="2"/>
        <v>0</v>
      </c>
      <c r="H11" s="25"/>
      <c r="I11" s="14">
        <f t="shared" si="0"/>
        <v>0</v>
      </c>
      <c r="J11" s="11">
        <f t="shared" si="1"/>
        <v>136</v>
      </c>
      <c r="K11" s="12">
        <f t="shared" si="3"/>
        <v>0</v>
      </c>
      <c r="L11" s="69"/>
      <c r="M11" s="122"/>
      <c r="N11" s="69"/>
    </row>
    <row r="12" spans="2:14" ht="24.75" customHeight="1">
      <c r="B12" s="172" t="s">
        <v>79</v>
      </c>
      <c r="C12" s="25"/>
      <c r="D12" s="13">
        <f>IF(C12=" ","0",C12)</f>
        <v>0</v>
      </c>
      <c r="E12" s="11">
        <f>'Empty Weight'!J6</f>
        <v>126</v>
      </c>
      <c r="F12" s="12">
        <f t="shared" si="2"/>
        <v>0</v>
      </c>
      <c r="H12" s="25">
        <v>100</v>
      </c>
      <c r="I12" s="14">
        <f t="shared" si="0"/>
        <v>100</v>
      </c>
      <c r="J12" s="11">
        <f t="shared" si="1"/>
        <v>126</v>
      </c>
      <c r="K12" s="12">
        <f t="shared" si="3"/>
        <v>12600</v>
      </c>
      <c r="L12" s="69"/>
      <c r="M12" s="69"/>
      <c r="N12" s="69"/>
    </row>
    <row r="13" spans="2:14" ht="24.75" customHeight="1">
      <c r="B13" s="171" t="s">
        <v>63</v>
      </c>
      <c r="C13" s="25">
        <v>13</v>
      </c>
      <c r="D13" s="13">
        <f>IF(C13=" ","0",C13*6)</f>
        <v>78</v>
      </c>
      <c r="E13" s="11">
        <f>'Empty Weight'!J7</f>
        <v>65.75</v>
      </c>
      <c r="F13" s="12">
        <f t="shared" si="2"/>
        <v>5128.5</v>
      </c>
      <c r="H13" s="25"/>
      <c r="I13" s="108">
        <f>H13*6</f>
        <v>0</v>
      </c>
      <c r="J13" s="11">
        <f t="shared" si="1"/>
        <v>65.75</v>
      </c>
      <c r="K13" s="12">
        <f t="shared" si="3"/>
        <v>0</v>
      </c>
      <c r="L13" s="69"/>
      <c r="M13" s="69"/>
      <c r="N13" s="69"/>
    </row>
    <row r="14" spans="2:14" ht="24.75" customHeight="1">
      <c r="B14" s="171" t="s">
        <v>62</v>
      </c>
      <c r="C14" s="25"/>
      <c r="D14" s="13">
        <f>IF(C14=" ","0",C14*6)</f>
        <v>0</v>
      </c>
      <c r="E14" s="11">
        <f>'Empty Weight'!J8</f>
        <v>83</v>
      </c>
      <c r="F14" s="12">
        <f t="shared" si="2"/>
        <v>0</v>
      </c>
      <c r="H14" s="25">
        <v>38</v>
      </c>
      <c r="I14" s="14">
        <f>H14*6</f>
        <v>228</v>
      </c>
      <c r="J14" s="22">
        <f t="shared" si="1"/>
        <v>83</v>
      </c>
      <c r="K14" s="12">
        <f t="shared" si="3"/>
        <v>18924</v>
      </c>
      <c r="L14" s="69"/>
      <c r="M14" s="69"/>
      <c r="N14" s="69"/>
    </row>
    <row r="15" spans="2:14" ht="24.75" customHeight="1" thickBot="1">
      <c r="B15" s="168" t="s">
        <v>64</v>
      </c>
      <c r="C15" s="26">
        <v>8</v>
      </c>
      <c r="D15" s="13">
        <f>IF(C15=" ","0",C15*1.9)</f>
        <v>15.2</v>
      </c>
      <c r="E15" s="21">
        <f>'Empty Weight'!J9</f>
        <v>46</v>
      </c>
      <c r="F15" s="17">
        <f t="shared" si="2"/>
        <v>699.1999999999999</v>
      </c>
      <c r="H15" s="27">
        <v>6</v>
      </c>
      <c r="I15" s="18">
        <f>H15*1.9</f>
        <v>11.399999999999999</v>
      </c>
      <c r="J15" s="21">
        <f t="shared" si="1"/>
        <v>46</v>
      </c>
      <c r="K15" s="17">
        <f t="shared" si="3"/>
        <v>524.4</v>
      </c>
      <c r="L15" s="69"/>
      <c r="M15" s="69"/>
      <c r="N15" s="69"/>
    </row>
    <row r="16" spans="2:14" ht="24.75" customHeight="1" thickBot="1" thickTop="1">
      <c r="B16" s="4" t="s">
        <v>126</v>
      </c>
      <c r="C16" s="63"/>
      <c r="D16" s="109">
        <f>SUM(D7:D15)</f>
        <v>1400.93</v>
      </c>
      <c r="E16" s="123">
        <f>F16/D16</f>
        <v>82.20727124124689</v>
      </c>
      <c r="F16" s="39">
        <f>SUM(F7:F15)</f>
        <v>115166.6325</v>
      </c>
      <c r="H16" s="63"/>
      <c r="I16" s="110">
        <f>SUM(I7:I15)</f>
        <v>1939.63</v>
      </c>
      <c r="J16" s="124">
        <f>K16/I16</f>
        <v>88.87897820718383</v>
      </c>
      <c r="K16" s="132">
        <f>SUM(K7:K15)</f>
        <v>172392.3325</v>
      </c>
      <c r="L16" s="69"/>
      <c r="M16" s="69"/>
      <c r="N16" s="69"/>
    </row>
    <row r="17" spans="2:14" ht="8.25" customHeight="1" thickTop="1">
      <c r="B17" s="64"/>
      <c r="C17" s="65"/>
      <c r="D17" s="66"/>
      <c r="E17" s="67"/>
      <c r="F17" s="68"/>
      <c r="G17" s="69"/>
      <c r="H17" s="65"/>
      <c r="I17" s="66"/>
      <c r="J17" s="67"/>
      <c r="K17" s="68"/>
      <c r="L17" s="69"/>
      <c r="M17" s="69"/>
      <c r="N17" s="69"/>
    </row>
    <row r="18" spans="2:14" ht="13.5" customHeight="1" thickBot="1">
      <c r="B18" s="64"/>
      <c r="C18" s="65"/>
      <c r="D18" s="66"/>
      <c r="E18" s="67"/>
      <c r="F18" s="68"/>
      <c r="G18" s="69"/>
      <c r="H18" s="65"/>
      <c r="I18" s="66"/>
      <c r="J18" s="67"/>
      <c r="K18" s="68"/>
      <c r="L18" s="69"/>
      <c r="M18" s="69"/>
      <c r="N18" s="69"/>
    </row>
    <row r="19" spans="2:14" ht="12.75" customHeight="1" thickTop="1">
      <c r="B19" s="87"/>
      <c r="C19" s="88"/>
      <c r="D19" s="85"/>
      <c r="E19" s="86"/>
      <c r="F19" s="79"/>
      <c r="G19" s="69"/>
      <c r="H19" s="81"/>
      <c r="I19" s="71"/>
      <c r="J19" s="72"/>
      <c r="K19" s="73"/>
      <c r="L19" s="69"/>
      <c r="M19" s="69"/>
      <c r="N19" s="69"/>
    </row>
    <row r="20" spans="2:14" ht="12.75" customHeight="1">
      <c r="B20" s="82" t="s">
        <v>127</v>
      </c>
      <c r="C20" s="70"/>
      <c r="D20" s="71"/>
      <c r="E20" s="72"/>
      <c r="F20" s="80"/>
      <c r="G20" s="69"/>
      <c r="H20" s="81"/>
      <c r="I20" s="71"/>
      <c r="J20" s="72"/>
      <c r="K20" s="73"/>
      <c r="L20" s="69"/>
      <c r="M20" s="69"/>
      <c r="N20" s="69"/>
    </row>
    <row r="21" spans="2:14" ht="15.75" customHeight="1">
      <c r="B21" s="74" t="s">
        <v>128</v>
      </c>
      <c r="C21" s="75"/>
      <c r="D21" s="76"/>
      <c r="E21" s="77"/>
      <c r="F21" s="78"/>
      <c r="G21" s="69"/>
      <c r="H21" s="94"/>
      <c r="I21" s="84"/>
      <c r="J21" s="83"/>
      <c r="K21" s="73"/>
      <c r="L21" s="69"/>
      <c r="M21" s="69"/>
      <c r="N21" s="69"/>
    </row>
    <row r="22" spans="2:14" ht="24.75" customHeight="1">
      <c r="B22" s="3" t="s">
        <v>125</v>
      </c>
      <c r="C22" s="23">
        <f>'Empty Weight'!B21</f>
        <v>1187.23</v>
      </c>
      <c r="D22" s="13">
        <f aca="true" t="shared" si="4" ref="D22:D27">C22</f>
        <v>1187.23</v>
      </c>
      <c r="E22" s="11">
        <f>'Empty Weight'!C21</f>
        <v>81.33717350471265</v>
      </c>
      <c r="F22" s="12">
        <f>D22*E22</f>
        <v>96565.93250000001</v>
      </c>
      <c r="H22" s="89"/>
      <c r="I22" s="89"/>
      <c r="J22" s="90"/>
      <c r="K22" s="68"/>
      <c r="L22" s="69"/>
      <c r="M22" s="69"/>
      <c r="N22" s="69"/>
    </row>
    <row r="23" spans="2:14" ht="24.75" customHeight="1">
      <c r="B23" s="167" t="s">
        <v>60</v>
      </c>
      <c r="C23" s="25">
        <v>165</v>
      </c>
      <c r="D23" s="13">
        <f t="shared" si="4"/>
        <v>165</v>
      </c>
      <c r="E23" s="11">
        <f aca="true" t="shared" si="5" ref="E23:E30">E8</f>
        <v>106</v>
      </c>
      <c r="F23" s="12">
        <f aca="true" t="shared" si="6" ref="F23:F30">D23*E23</f>
        <v>17490</v>
      </c>
      <c r="H23" s="91"/>
      <c r="I23" s="89"/>
      <c r="J23" s="65"/>
      <c r="K23" s="68"/>
      <c r="L23" s="69"/>
      <c r="M23" s="118"/>
      <c r="N23" s="69"/>
    </row>
    <row r="24" spans="2:14" ht="24.75" customHeight="1">
      <c r="B24" s="169" t="s">
        <v>59</v>
      </c>
      <c r="C24" s="25">
        <v>221</v>
      </c>
      <c r="D24" s="13">
        <f t="shared" si="4"/>
        <v>221</v>
      </c>
      <c r="E24" s="11">
        <f t="shared" si="5"/>
        <v>106</v>
      </c>
      <c r="F24" s="12">
        <f t="shared" si="6"/>
        <v>23426</v>
      </c>
      <c r="H24" s="91"/>
      <c r="I24" s="89"/>
      <c r="J24" s="65"/>
      <c r="K24" s="68"/>
      <c r="L24" s="69"/>
      <c r="M24" s="122"/>
      <c r="N24" s="69"/>
    </row>
    <row r="25" spans="2:14" ht="24.75" customHeight="1">
      <c r="B25" s="170" t="s">
        <v>61</v>
      </c>
      <c r="C25" s="25"/>
      <c r="D25" s="13">
        <f t="shared" si="4"/>
        <v>0</v>
      </c>
      <c r="E25" s="11">
        <f t="shared" si="5"/>
        <v>136</v>
      </c>
      <c r="F25" s="12">
        <f t="shared" si="6"/>
        <v>0</v>
      </c>
      <c r="H25" s="91"/>
      <c r="I25" s="89"/>
      <c r="J25" s="65"/>
      <c r="K25" s="68"/>
      <c r="L25" s="69"/>
      <c r="M25" s="122"/>
      <c r="N25" s="69"/>
    </row>
    <row r="26" spans="2:14" ht="24.75" customHeight="1">
      <c r="B26" s="170" t="s">
        <v>61</v>
      </c>
      <c r="C26" s="25"/>
      <c r="D26" s="13">
        <f t="shared" si="4"/>
        <v>0</v>
      </c>
      <c r="E26" s="11">
        <f t="shared" si="5"/>
        <v>136</v>
      </c>
      <c r="F26" s="12">
        <f t="shared" si="6"/>
        <v>0</v>
      </c>
      <c r="H26" s="91"/>
      <c r="I26" s="89"/>
      <c r="J26" s="65"/>
      <c r="K26" s="68"/>
      <c r="L26" s="69"/>
      <c r="M26" s="122"/>
      <c r="N26" s="69"/>
    </row>
    <row r="27" spans="2:14" ht="24.75" customHeight="1">
      <c r="B27" s="172" t="s">
        <v>79</v>
      </c>
      <c r="C27" s="25">
        <v>100</v>
      </c>
      <c r="D27" s="13">
        <f t="shared" si="4"/>
        <v>100</v>
      </c>
      <c r="E27" s="11">
        <f t="shared" si="5"/>
        <v>126</v>
      </c>
      <c r="F27" s="12">
        <f t="shared" si="6"/>
        <v>12600</v>
      </c>
      <c r="H27" s="91"/>
      <c r="I27" s="89"/>
      <c r="J27" s="65"/>
      <c r="K27" s="68"/>
      <c r="L27" s="69"/>
      <c r="M27" s="69"/>
      <c r="N27" s="69"/>
    </row>
    <row r="28" spans="2:14" ht="24.75" customHeight="1">
      <c r="B28" s="171" t="s">
        <v>63</v>
      </c>
      <c r="C28" s="25">
        <v>14</v>
      </c>
      <c r="D28" s="13">
        <f>C28*6</f>
        <v>84</v>
      </c>
      <c r="E28" s="11">
        <f t="shared" si="5"/>
        <v>65.75</v>
      </c>
      <c r="F28" s="12">
        <f t="shared" si="6"/>
        <v>5523</v>
      </c>
      <c r="H28" s="91"/>
      <c r="I28" s="89"/>
      <c r="J28" s="65"/>
      <c r="K28" s="68"/>
      <c r="L28" s="69"/>
      <c r="M28" s="69"/>
      <c r="N28" s="69"/>
    </row>
    <row r="29" spans="2:14" ht="24.75" customHeight="1">
      <c r="B29" s="171" t="s">
        <v>62</v>
      </c>
      <c r="C29" s="25">
        <v>38</v>
      </c>
      <c r="D29" s="13">
        <f>C29*6</f>
        <v>228</v>
      </c>
      <c r="E29" s="11">
        <f t="shared" si="5"/>
        <v>83</v>
      </c>
      <c r="F29" s="12">
        <f t="shared" si="6"/>
        <v>18924</v>
      </c>
      <c r="H29" s="91"/>
      <c r="I29" s="89"/>
      <c r="J29" s="92"/>
      <c r="K29" s="68"/>
      <c r="L29" s="69"/>
      <c r="M29" s="69"/>
      <c r="N29" s="69"/>
    </row>
    <row r="30" spans="2:14" ht="24.75" customHeight="1" thickBot="1">
      <c r="B30" s="168" t="s">
        <v>64</v>
      </c>
      <c r="C30" s="26">
        <v>8</v>
      </c>
      <c r="D30" s="16">
        <f>C30*1.9</f>
        <v>15.2</v>
      </c>
      <c r="E30" s="21">
        <f t="shared" si="5"/>
        <v>46</v>
      </c>
      <c r="F30" s="17">
        <f t="shared" si="6"/>
        <v>699.1999999999999</v>
      </c>
      <c r="H30" s="93"/>
      <c r="I30" s="89"/>
      <c r="J30" s="65"/>
      <c r="K30" s="68"/>
      <c r="L30" s="69"/>
      <c r="M30" s="69"/>
      <c r="N30" s="69"/>
    </row>
    <row r="31" spans="2:14" ht="24.75" customHeight="1" thickBot="1" thickTop="1">
      <c r="B31" s="4" t="s">
        <v>126</v>
      </c>
      <c r="C31" s="63"/>
      <c r="D31" s="125">
        <f>SUM(D22:D30)</f>
        <v>2000.43</v>
      </c>
      <c r="E31" s="111">
        <f>F31/D31</f>
        <v>87.59523327484591</v>
      </c>
      <c r="F31" s="39">
        <f>SUM(F22:F30)</f>
        <v>175228.1325</v>
      </c>
      <c r="H31" s="65"/>
      <c r="I31" s="66"/>
      <c r="J31" s="67"/>
      <c r="K31" s="68"/>
      <c r="L31" s="69"/>
      <c r="M31" s="69"/>
      <c r="N31" s="69"/>
    </row>
    <row r="32" spans="12:14" ht="24.75" customHeight="1" thickTop="1">
      <c r="L32" s="69"/>
      <c r="M32" s="69"/>
      <c r="N32" s="69"/>
    </row>
    <row r="33" spans="12:14" ht="24.75" customHeight="1">
      <c r="L33" s="69"/>
      <c r="M33" s="69"/>
      <c r="N33" s="69"/>
    </row>
    <row r="34" spans="12:14" ht="24.75" customHeight="1">
      <c r="L34" s="69"/>
      <c r="M34" s="69"/>
      <c r="N34" s="69"/>
    </row>
    <row r="35" spans="12:14" ht="24.75" customHeight="1">
      <c r="L35" s="69"/>
      <c r="M35" s="69"/>
      <c r="N35" s="69"/>
    </row>
  </sheetData>
  <sheetProtection sheet="1" objects="1" scenarios="1"/>
  <printOptions/>
  <pageMargins left="0.34" right="0.75" top="0.66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showGridLines="0" workbookViewId="0" topLeftCell="A1">
      <selection activeCell="F32" sqref="F32"/>
    </sheetView>
  </sheetViews>
  <sheetFormatPr defaultColWidth="8.8515625" defaultRowHeight="12.75"/>
  <cols>
    <col min="1" max="1" width="34.421875" style="0" customWidth="1"/>
    <col min="2" max="3" width="10.7109375" style="48" customWidth="1"/>
    <col min="4" max="4" width="10.7109375" style="53" customWidth="1"/>
    <col min="5" max="5" width="2.28125" style="32" customWidth="1"/>
    <col min="6" max="6" width="17.421875" style="0" customWidth="1"/>
  </cols>
  <sheetData>
    <row r="1" spans="1:11" ht="19.5" customHeight="1">
      <c r="A1" s="126" t="s">
        <v>129</v>
      </c>
      <c r="B1" s="127"/>
      <c r="C1" s="127"/>
      <c r="D1" s="128"/>
      <c r="F1" s="164"/>
      <c r="G1" s="165"/>
      <c r="I1" s="28"/>
      <c r="J1" s="28" t="s">
        <v>83</v>
      </c>
      <c r="K1" t="s">
        <v>84</v>
      </c>
    </row>
    <row r="2" spans="1:10" ht="13.5" customHeight="1">
      <c r="A2" s="105" t="s">
        <v>75</v>
      </c>
      <c r="B2" s="32"/>
      <c r="C2" s="129"/>
      <c r="D2" s="130"/>
      <c r="F2" s="149" t="s">
        <v>17</v>
      </c>
      <c r="I2" s="160" t="s">
        <v>101</v>
      </c>
      <c r="J2" s="142">
        <v>106</v>
      </c>
    </row>
    <row r="3" spans="1:10" ht="13.5" customHeight="1">
      <c r="A3" s="105" t="s">
        <v>74</v>
      </c>
      <c r="B3" s="131" t="s">
        <v>77</v>
      </c>
      <c r="C3" s="131"/>
      <c r="D3" s="59"/>
      <c r="F3" s="41" t="s">
        <v>13</v>
      </c>
      <c r="G3" s="158">
        <v>2000</v>
      </c>
      <c r="I3" s="160" t="s">
        <v>102</v>
      </c>
      <c r="J3" s="142">
        <v>106</v>
      </c>
    </row>
    <row r="4" spans="1:11" ht="12">
      <c r="A4" s="1" t="s">
        <v>130</v>
      </c>
      <c r="B4" s="40" t="s">
        <v>26</v>
      </c>
      <c r="C4" s="40" t="s">
        <v>112</v>
      </c>
      <c r="D4" s="49" t="s">
        <v>113</v>
      </c>
      <c r="F4" s="41" t="s">
        <v>12</v>
      </c>
      <c r="G4" s="158">
        <v>1900</v>
      </c>
      <c r="I4" s="160" t="s">
        <v>34</v>
      </c>
      <c r="J4" s="183">
        <v>136</v>
      </c>
      <c r="K4" s="184" t="s">
        <v>85</v>
      </c>
    </row>
    <row r="5" spans="1:11" ht="12">
      <c r="A5" s="41" t="s">
        <v>131</v>
      </c>
      <c r="B5" s="142">
        <v>402</v>
      </c>
      <c r="C5" s="142">
        <v>97.65</v>
      </c>
      <c r="D5" s="50">
        <f>B5*C5</f>
        <v>39255.3</v>
      </c>
      <c r="F5" s="41" t="s">
        <v>14</v>
      </c>
      <c r="G5" s="158">
        <v>1800</v>
      </c>
      <c r="I5" s="160" t="s">
        <v>34</v>
      </c>
      <c r="J5" s="183">
        <v>136</v>
      </c>
      <c r="K5" s="184" t="s">
        <v>35</v>
      </c>
    </row>
    <row r="6" spans="1:10" ht="12">
      <c r="A6" s="41" t="s">
        <v>36</v>
      </c>
      <c r="B6" s="142">
        <v>386.5</v>
      </c>
      <c r="C6" s="142">
        <v>97.65</v>
      </c>
      <c r="D6" s="50">
        <f>B6*C6</f>
        <v>37741.725000000006</v>
      </c>
      <c r="F6" s="41" t="s">
        <v>15</v>
      </c>
      <c r="G6" s="158">
        <v>82.21</v>
      </c>
      <c r="I6" s="160" t="s">
        <v>103</v>
      </c>
      <c r="J6" s="142">
        <v>126</v>
      </c>
    </row>
    <row r="7" spans="1:10" ht="12.75" thickBot="1">
      <c r="A7" s="42" t="s">
        <v>31</v>
      </c>
      <c r="B7" s="143">
        <v>408.5</v>
      </c>
      <c r="C7" s="143">
        <v>43.95</v>
      </c>
      <c r="D7" s="51">
        <f>B7*C7</f>
        <v>17953.575</v>
      </c>
      <c r="F7" s="41" t="s">
        <v>16</v>
      </c>
      <c r="G7" s="158">
        <v>88.88</v>
      </c>
      <c r="I7" s="160" t="s">
        <v>104</v>
      </c>
      <c r="J7" s="142">
        <v>65.75</v>
      </c>
    </row>
    <row r="8" spans="1:10" ht="12">
      <c r="A8" s="43" t="s">
        <v>37</v>
      </c>
      <c r="B8" s="144">
        <f>SUM(B5:B7)</f>
        <v>1197</v>
      </c>
      <c r="C8" s="145">
        <f>D8/B8</f>
        <v>79.32380952380953</v>
      </c>
      <c r="D8" s="50">
        <f>SUM(D5:D7)</f>
        <v>94950.6</v>
      </c>
      <c r="I8" s="160" t="s">
        <v>105</v>
      </c>
      <c r="J8" s="142">
        <v>83</v>
      </c>
    </row>
    <row r="9" spans="1:10" ht="2.25" customHeight="1">
      <c r="A9" s="54"/>
      <c r="B9" s="55"/>
      <c r="C9" s="55"/>
      <c r="D9" s="56"/>
      <c r="F9" s="159" t="s">
        <v>18</v>
      </c>
      <c r="G9" s="149" t="s">
        <v>112</v>
      </c>
      <c r="I9" s="160" t="s">
        <v>106</v>
      </c>
      <c r="J9" s="142">
        <v>46</v>
      </c>
    </row>
    <row r="10" spans="1:4" ht="14.25" customHeight="1">
      <c r="A10" s="45" t="s">
        <v>78</v>
      </c>
      <c r="B10" s="46"/>
      <c r="C10" s="46"/>
      <c r="D10" s="52"/>
    </row>
    <row r="11" spans="1:4" ht="11.25" customHeight="1">
      <c r="A11" s="139" t="s">
        <v>38</v>
      </c>
      <c r="B11" s="114">
        <v>-25</v>
      </c>
      <c r="C11" s="140">
        <v>57</v>
      </c>
      <c r="D11" s="50">
        <f aca="true" t="shared" si="0" ref="D11:D20">B11*C11</f>
        <v>-1425</v>
      </c>
    </row>
    <row r="12" spans="1:4" ht="11.25" customHeight="1">
      <c r="A12" s="139" t="s">
        <v>39</v>
      </c>
      <c r="B12" s="114">
        <v>25</v>
      </c>
      <c r="C12" s="114">
        <v>137</v>
      </c>
      <c r="D12" s="50">
        <f t="shared" si="0"/>
        <v>3425</v>
      </c>
    </row>
    <row r="13" spans="1:4" ht="12">
      <c r="A13" s="115" t="s">
        <v>40</v>
      </c>
      <c r="B13" s="114">
        <v>-1.12</v>
      </c>
      <c r="C13" s="114">
        <v>120</v>
      </c>
      <c r="D13" s="50">
        <f t="shared" si="0"/>
        <v>-134.4</v>
      </c>
    </row>
    <row r="14" spans="1:4" ht="12">
      <c r="A14" s="115" t="s">
        <v>41</v>
      </c>
      <c r="B14" s="114">
        <v>-3.3</v>
      </c>
      <c r="C14" s="114">
        <v>77</v>
      </c>
      <c r="D14" s="50">
        <f t="shared" si="0"/>
        <v>-254.1</v>
      </c>
    </row>
    <row r="15" spans="1:4" ht="12">
      <c r="A15" s="117" t="s">
        <v>42</v>
      </c>
      <c r="B15" s="114">
        <v>6.3</v>
      </c>
      <c r="C15" s="114">
        <v>74.4</v>
      </c>
      <c r="D15" s="50">
        <f t="shared" si="0"/>
        <v>468.72</v>
      </c>
    </row>
    <row r="16" spans="1:4" ht="12">
      <c r="A16" s="115" t="s">
        <v>43</v>
      </c>
      <c r="B16" s="114">
        <v>-1</v>
      </c>
      <c r="C16" s="114">
        <v>79.25</v>
      </c>
      <c r="D16" s="50">
        <f t="shared" si="0"/>
        <v>-79.25</v>
      </c>
    </row>
    <row r="17" spans="1:4" ht="12">
      <c r="A17" s="117" t="s">
        <v>44</v>
      </c>
      <c r="B17" s="114">
        <v>1.25</v>
      </c>
      <c r="C17" s="114">
        <v>79.25</v>
      </c>
      <c r="D17" s="50">
        <f t="shared" si="0"/>
        <v>99.0625</v>
      </c>
    </row>
    <row r="18" spans="1:4" ht="12">
      <c r="A18" s="115" t="s">
        <v>45</v>
      </c>
      <c r="B18" s="114">
        <v>-2</v>
      </c>
      <c r="C18" s="114">
        <v>79</v>
      </c>
      <c r="D18" s="50">
        <f t="shared" si="0"/>
        <v>-158</v>
      </c>
    </row>
    <row r="19" spans="1:4" ht="12">
      <c r="A19" s="141" t="s">
        <v>72</v>
      </c>
      <c r="B19" s="116">
        <v>-18.2</v>
      </c>
      <c r="C19" s="116">
        <v>33</v>
      </c>
      <c r="D19" s="50">
        <f t="shared" si="0"/>
        <v>-600.6</v>
      </c>
    </row>
    <row r="20" spans="1:4" ht="12.75" thickBot="1">
      <c r="A20" s="141" t="s">
        <v>73</v>
      </c>
      <c r="B20" s="116">
        <v>8.3</v>
      </c>
      <c r="C20" s="116">
        <v>33</v>
      </c>
      <c r="D20" s="51">
        <f t="shared" si="0"/>
        <v>273.90000000000003</v>
      </c>
    </row>
    <row r="21" spans="1:8" ht="12.75" thickTop="1">
      <c r="A21" s="104" t="s">
        <v>46</v>
      </c>
      <c r="B21" s="146">
        <f>SUM(B11:B20)+SUM(B5:B7)</f>
        <v>1187.23</v>
      </c>
      <c r="C21" s="146">
        <f>D21/B21</f>
        <v>81.33717350471265</v>
      </c>
      <c r="D21" s="50">
        <f>SUM(D11:D20)+SUM(D5:D7)</f>
        <v>96565.93250000001</v>
      </c>
      <c r="H21" s="148"/>
    </row>
    <row r="22" spans="1:4" ht="12">
      <c r="A22" s="47" t="s">
        <v>47</v>
      </c>
      <c r="B22" s="112">
        <f>SUM(B13:B20)</f>
        <v>-9.77</v>
      </c>
      <c r="C22" s="113" t="str">
        <f>IF(C21-C8&lt;0,CONCATENATE("FWD ",ROUND(C21-C8,1)),IF(C21-C8&gt;0,CONCATENATE("AFT ",ROUND(C21-C8,2)),0))</f>
        <v>AFT 2.01</v>
      </c>
      <c r="D22" s="50"/>
    </row>
    <row r="23" spans="1:4" ht="2.25" customHeight="1">
      <c r="A23" s="57"/>
      <c r="B23" s="55"/>
      <c r="C23" s="55"/>
      <c r="D23" s="56"/>
    </row>
    <row r="24" spans="1:4" ht="18" customHeight="1">
      <c r="A24" s="151" t="s">
        <v>76</v>
      </c>
      <c r="B24" s="150"/>
      <c r="C24" s="150"/>
      <c r="D24" s="152"/>
    </row>
    <row r="25" spans="1:4" ht="12" customHeight="1">
      <c r="A25" s="185" t="s">
        <v>11</v>
      </c>
      <c r="B25" s="186"/>
      <c r="C25" s="186"/>
      <c r="D25" s="187"/>
    </row>
    <row r="26" spans="1:4" ht="12">
      <c r="A26" s="117" t="s">
        <v>48</v>
      </c>
      <c r="B26" s="114">
        <v>12</v>
      </c>
      <c r="C26" s="114">
        <v>108</v>
      </c>
      <c r="D26" s="50">
        <f aca="true" t="shared" si="1" ref="D26:D36">B26*C26</f>
        <v>1296</v>
      </c>
    </row>
    <row r="27" spans="1:4" ht="12">
      <c r="A27" s="117" t="s">
        <v>49</v>
      </c>
      <c r="B27" s="114">
        <v>1.12</v>
      </c>
      <c r="C27" s="114">
        <v>120</v>
      </c>
      <c r="D27" s="50">
        <f t="shared" si="1"/>
        <v>134.4</v>
      </c>
    </row>
    <row r="28" spans="1:4" ht="12">
      <c r="A28" s="117" t="s">
        <v>50</v>
      </c>
      <c r="B28" s="114">
        <v>1.9</v>
      </c>
      <c r="C28" s="114">
        <v>180</v>
      </c>
      <c r="D28" s="50">
        <f t="shared" si="1"/>
        <v>342</v>
      </c>
    </row>
    <row r="29" spans="1:4" ht="12">
      <c r="A29" s="117" t="s">
        <v>51</v>
      </c>
      <c r="B29" s="114">
        <v>1.25</v>
      </c>
      <c r="C29" s="114">
        <v>79.25</v>
      </c>
      <c r="D29" s="50">
        <f t="shared" si="1"/>
        <v>99.0625</v>
      </c>
    </row>
    <row r="30" spans="1:7" ht="12">
      <c r="A30" s="117" t="s">
        <v>65</v>
      </c>
      <c r="B30" s="114">
        <v>2.9</v>
      </c>
      <c r="C30" s="114">
        <v>76.58</v>
      </c>
      <c r="D30" s="50">
        <f t="shared" si="1"/>
        <v>222.082</v>
      </c>
      <c r="G30" s="44"/>
    </row>
    <row r="31" spans="1:4" ht="12">
      <c r="A31" s="117" t="s">
        <v>66</v>
      </c>
      <c r="B31" s="114">
        <v>3.7</v>
      </c>
      <c r="C31" s="114">
        <v>77.08</v>
      </c>
      <c r="D31" s="50">
        <f t="shared" si="1"/>
        <v>285.196</v>
      </c>
    </row>
    <row r="32" spans="1:4" ht="12">
      <c r="A32" s="117" t="s">
        <v>67</v>
      </c>
      <c r="B32" s="114">
        <v>6.3</v>
      </c>
      <c r="C32" s="114">
        <v>74.4</v>
      </c>
      <c r="D32" s="50">
        <f t="shared" si="1"/>
        <v>468.72</v>
      </c>
    </row>
    <row r="33" spans="1:4" ht="12">
      <c r="A33" s="117" t="s">
        <v>68</v>
      </c>
      <c r="B33" s="114">
        <v>1.6</v>
      </c>
      <c r="C33" s="114">
        <v>78.75</v>
      </c>
      <c r="D33" s="50">
        <f t="shared" si="1"/>
        <v>126</v>
      </c>
    </row>
    <row r="34" spans="1:4" ht="12">
      <c r="A34" s="117" t="s">
        <v>69</v>
      </c>
      <c r="B34" s="114">
        <v>4.1</v>
      </c>
      <c r="C34" s="114">
        <v>78</v>
      </c>
      <c r="D34" s="50">
        <f t="shared" si="1"/>
        <v>319.79999999999995</v>
      </c>
    </row>
    <row r="35" spans="1:4" ht="12">
      <c r="A35" s="117" t="s">
        <v>70</v>
      </c>
      <c r="B35" s="114">
        <v>8.3</v>
      </c>
      <c r="C35" s="114">
        <v>33</v>
      </c>
      <c r="D35" s="50">
        <f t="shared" si="1"/>
        <v>273.90000000000003</v>
      </c>
    </row>
    <row r="36" spans="1:4" ht="12">
      <c r="A36" s="117" t="s">
        <v>71</v>
      </c>
      <c r="B36" s="114">
        <v>25</v>
      </c>
      <c r="C36" s="114">
        <v>137</v>
      </c>
      <c r="D36" s="50">
        <f t="shared" si="1"/>
        <v>3425</v>
      </c>
    </row>
    <row r="37" spans="1:4" ht="12">
      <c r="A37" s="153"/>
      <c r="B37" s="127"/>
      <c r="C37" s="127"/>
      <c r="D37" s="127"/>
    </row>
    <row r="38" spans="1:4" ht="12">
      <c r="A38" s="154"/>
      <c r="B38" s="32"/>
      <c r="C38" s="32"/>
      <c r="D38" s="32"/>
    </row>
    <row r="39" spans="1:4" ht="12">
      <c r="A39" s="32"/>
      <c r="B39" s="32"/>
      <c r="C39" s="32"/>
      <c r="D39" s="32"/>
    </row>
    <row r="40" spans="1:4" ht="12">
      <c r="A40" s="32"/>
      <c r="B40" s="32"/>
      <c r="C40" s="32"/>
      <c r="D40" s="32"/>
    </row>
    <row r="41" spans="1:4" ht="12">
      <c r="A41" s="155"/>
      <c r="B41" s="32"/>
      <c r="C41" s="32"/>
      <c r="D41" s="32"/>
    </row>
    <row r="42" spans="1:4" ht="12">
      <c r="A42" s="156"/>
      <c r="B42" s="32"/>
      <c r="C42" s="32"/>
      <c r="D42" s="32"/>
    </row>
    <row r="43" spans="1:4" ht="12">
      <c r="A43" s="32"/>
      <c r="B43" s="32"/>
      <c r="C43" s="32"/>
      <c r="D43" s="32"/>
    </row>
    <row r="44" spans="1:6" ht="12">
      <c r="A44" s="32"/>
      <c r="B44" s="32"/>
      <c r="C44" s="32"/>
      <c r="D44" s="32"/>
      <c r="F44" s="32"/>
    </row>
    <row r="45" spans="1:6" ht="12">
      <c r="A45" s="157"/>
      <c r="B45" s="32"/>
      <c r="C45" s="32"/>
      <c r="D45" s="32"/>
      <c r="F45" s="32"/>
    </row>
    <row r="46" spans="1:4" ht="12">
      <c r="A46" s="32"/>
      <c r="B46" s="32"/>
      <c r="C46" s="32"/>
      <c r="D46" s="32"/>
    </row>
    <row r="47" spans="1:4" ht="12">
      <c r="A47" s="106"/>
      <c r="B47"/>
      <c r="C47"/>
      <c r="D47"/>
    </row>
    <row r="48" spans="1:4" ht="12">
      <c r="A48" s="62"/>
      <c r="B48"/>
      <c r="C48"/>
      <c r="D48"/>
    </row>
    <row r="49" spans="2:4" ht="12">
      <c r="B49"/>
      <c r="C49"/>
      <c r="D49"/>
    </row>
    <row r="50" ht="12">
      <c r="B50"/>
    </row>
    <row r="51" ht="12">
      <c r="B51"/>
    </row>
    <row r="52" ht="12">
      <c r="B52"/>
    </row>
    <row r="53" ht="12">
      <c r="B53"/>
    </row>
    <row r="54" ht="12">
      <c r="B54"/>
    </row>
    <row r="55" ht="12">
      <c r="B55"/>
    </row>
    <row r="56" ht="12">
      <c r="B56"/>
    </row>
    <row r="57" ht="12">
      <c r="B57"/>
    </row>
    <row r="58" ht="12">
      <c r="B58"/>
    </row>
  </sheetData>
  <sheetProtection sheet="1" objects="1" scenarios="1"/>
  <mergeCells count="1">
    <mergeCell ref="A25:D25"/>
  </mergeCells>
  <printOptions/>
  <pageMargins left="0.75" right="0.75" top="0.76" bottom="0.5" header="0.5" footer="0.5"/>
  <pageSetup horizontalDpi="300" verticalDpi="300" orientation="portrait" scale="120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showGridLines="0" workbookViewId="0" topLeftCell="A21">
      <selection activeCell="K11" sqref="K11"/>
    </sheetView>
  </sheetViews>
  <sheetFormatPr defaultColWidth="8.8515625" defaultRowHeight="12.75"/>
  <cols>
    <col min="1" max="1" width="9.140625" style="28" customWidth="1"/>
    <col min="2" max="2" width="1.421875" style="28" customWidth="1"/>
    <col min="3" max="3" width="2.28125" style="0" customWidth="1"/>
    <col min="4" max="4" width="2.140625" style="0" customWidth="1"/>
  </cols>
  <sheetData>
    <row r="1" ht="12">
      <c r="C1" s="147" t="s">
        <v>0</v>
      </c>
    </row>
    <row r="2" ht="12">
      <c r="C2" s="147"/>
    </row>
    <row r="3" spans="1:3" ht="12">
      <c r="A3" s="28" t="s">
        <v>92</v>
      </c>
      <c r="C3" s="148" t="s">
        <v>98</v>
      </c>
    </row>
    <row r="4" ht="12">
      <c r="C4" s="148"/>
    </row>
    <row r="5" spans="1:3" ht="12">
      <c r="A5" s="28" t="s">
        <v>94</v>
      </c>
      <c r="C5" s="148" t="s">
        <v>93</v>
      </c>
    </row>
    <row r="6" ht="12">
      <c r="C6" s="148"/>
    </row>
    <row r="7" spans="1:3" ht="12">
      <c r="A7" s="28" t="s">
        <v>95</v>
      </c>
      <c r="C7" s="148" t="s">
        <v>86</v>
      </c>
    </row>
    <row r="8" spans="3:4" ht="12">
      <c r="C8" s="28"/>
      <c r="D8" s="148" t="s">
        <v>96</v>
      </c>
    </row>
    <row r="9" spans="3:4" ht="12">
      <c r="C9" s="28"/>
      <c r="D9" s="148" t="s">
        <v>97</v>
      </c>
    </row>
    <row r="10" spans="3:4" ht="12">
      <c r="C10" s="28"/>
      <c r="D10" s="148" t="s">
        <v>88</v>
      </c>
    </row>
    <row r="11" spans="3:4" ht="12">
      <c r="C11" s="28"/>
      <c r="D11" s="148" t="s">
        <v>87</v>
      </c>
    </row>
    <row r="12" ht="12">
      <c r="C12" s="148"/>
    </row>
    <row r="13" ht="12">
      <c r="C13" s="147" t="s">
        <v>99</v>
      </c>
    </row>
    <row r="14" ht="12">
      <c r="C14" s="147"/>
    </row>
    <row r="15" ht="12">
      <c r="C15" s="147"/>
    </row>
    <row r="16" ht="12">
      <c r="C16" s="147"/>
    </row>
    <row r="17" spans="3:4" ht="12">
      <c r="C17" s="147"/>
      <c r="D17" t="s">
        <v>30</v>
      </c>
    </row>
    <row r="18" ht="12">
      <c r="C18" s="147"/>
    </row>
    <row r="19" spans="1:3" ht="12">
      <c r="A19" s="28">
        <v>1</v>
      </c>
      <c r="C19" s="148" t="s">
        <v>91</v>
      </c>
    </row>
    <row r="20" ht="12">
      <c r="C20" s="148"/>
    </row>
    <row r="21" spans="1:3" ht="12">
      <c r="A21" s="28">
        <v>2</v>
      </c>
      <c r="C21" s="148" t="s">
        <v>1</v>
      </c>
    </row>
    <row r="22" ht="12">
      <c r="C22" s="148" t="s">
        <v>52</v>
      </c>
    </row>
    <row r="23" ht="12">
      <c r="C23" s="148" t="s">
        <v>53</v>
      </c>
    </row>
    <row r="24" ht="12">
      <c r="C24" s="148"/>
    </row>
    <row r="25" spans="1:3" ht="12">
      <c r="A25" s="28">
        <v>3</v>
      </c>
      <c r="C25" s="148" t="s">
        <v>90</v>
      </c>
    </row>
    <row r="26" spans="1:4" ht="12">
      <c r="A26" s="28" t="s">
        <v>2</v>
      </c>
      <c r="C26" s="148"/>
      <c r="D26" t="s">
        <v>3</v>
      </c>
    </row>
    <row r="27" spans="3:4" ht="12">
      <c r="C27" s="148"/>
      <c r="D27" t="s">
        <v>89</v>
      </c>
    </row>
    <row r="28" spans="3:5" ht="12">
      <c r="C28" s="28"/>
      <c r="D28" s="148"/>
      <c r="E28" t="s">
        <v>4</v>
      </c>
    </row>
    <row r="29" spans="3:5" ht="12">
      <c r="C29" s="28"/>
      <c r="D29" s="148"/>
      <c r="E29" t="s">
        <v>5</v>
      </c>
    </row>
    <row r="30" spans="3:5" ht="12">
      <c r="C30" s="28"/>
      <c r="D30" s="148"/>
      <c r="E30" t="s">
        <v>6</v>
      </c>
    </row>
    <row r="31" spans="3:4" ht="12">
      <c r="C31" s="148"/>
      <c r="D31" t="s">
        <v>109</v>
      </c>
    </row>
    <row r="32" spans="3:4" ht="12">
      <c r="C32" s="148"/>
      <c r="D32" t="s">
        <v>7</v>
      </c>
    </row>
    <row r="33" spans="3:4" ht="12">
      <c r="C33" s="148"/>
      <c r="D33" t="s">
        <v>107</v>
      </c>
    </row>
    <row r="34" ht="12">
      <c r="C34" s="148"/>
    </row>
    <row r="35" spans="1:3" ht="12">
      <c r="A35" s="28">
        <v>4</v>
      </c>
      <c r="C35" s="148" t="s">
        <v>110</v>
      </c>
    </row>
    <row r="36" spans="3:4" ht="12">
      <c r="C36" s="28"/>
      <c r="D36" s="148" t="s">
        <v>108</v>
      </c>
    </row>
    <row r="37" spans="3:4" ht="12">
      <c r="C37" s="28"/>
      <c r="D37" t="s">
        <v>8</v>
      </c>
    </row>
    <row r="38" spans="3:4" ht="12">
      <c r="C38" s="28"/>
      <c r="D38" t="s">
        <v>9</v>
      </c>
    </row>
    <row r="39" spans="3:4" ht="12">
      <c r="C39" s="28"/>
      <c r="D39" t="s">
        <v>10</v>
      </c>
    </row>
    <row r="40" spans="3:4" ht="12">
      <c r="C40" s="28"/>
      <c r="D40" t="s">
        <v>100</v>
      </c>
    </row>
    <row r="41" ht="12">
      <c r="C41" s="28"/>
    </row>
    <row r="42" spans="1:3" ht="12">
      <c r="A42" s="28">
        <v>5</v>
      </c>
      <c r="C42" s="163" t="s">
        <v>111</v>
      </c>
    </row>
    <row r="43" ht="12">
      <c r="C43" s="163"/>
    </row>
    <row r="44" spans="1:3" ht="12">
      <c r="A44" s="28">
        <v>6</v>
      </c>
      <c r="C44" s="163" t="s">
        <v>19</v>
      </c>
    </row>
    <row r="45" ht="12">
      <c r="C45" s="163"/>
    </row>
    <row r="46" spans="1:3" ht="12">
      <c r="A46" s="28">
        <v>7</v>
      </c>
      <c r="C46" s="163" t="s">
        <v>20</v>
      </c>
    </row>
    <row r="47" spans="3:4" ht="12">
      <c r="C47" s="28"/>
      <c r="D47" s="163" t="s">
        <v>21</v>
      </c>
    </row>
    <row r="48" spans="3:5" ht="12">
      <c r="C48" s="28"/>
      <c r="D48" s="163" t="s">
        <v>22</v>
      </c>
      <c r="E48" s="163"/>
    </row>
    <row r="49" spans="3:5" ht="12">
      <c r="C49" s="28"/>
      <c r="D49" s="163" t="s">
        <v>23</v>
      </c>
      <c r="E49" s="163"/>
    </row>
    <row r="50" spans="3:5" ht="12">
      <c r="C50" s="28"/>
      <c r="D50" s="163" t="s">
        <v>132</v>
      </c>
      <c r="E50" s="163"/>
    </row>
    <row r="51" spans="3:5" ht="12">
      <c r="C51" s="28"/>
      <c r="D51" s="163"/>
      <c r="E51" s="163"/>
    </row>
    <row r="52" spans="1:5" ht="12">
      <c r="A52" s="28">
        <v>8</v>
      </c>
      <c r="C52" s="163" t="s">
        <v>27</v>
      </c>
      <c r="D52" s="163"/>
      <c r="E52" s="163"/>
    </row>
    <row r="53" spans="3:5" ht="12">
      <c r="C53" s="163"/>
      <c r="D53" s="163" t="s">
        <v>32</v>
      </c>
      <c r="E53" s="163"/>
    </row>
    <row r="54" spans="3:5" ht="12">
      <c r="C54" s="163"/>
      <c r="D54" s="163" t="s">
        <v>33</v>
      </c>
      <c r="E54" s="163"/>
    </row>
    <row r="55" spans="3:5" ht="12">
      <c r="C55" s="163"/>
      <c r="D55" s="163"/>
      <c r="E55" s="163"/>
    </row>
    <row r="56" ht="12">
      <c r="C56" t="s">
        <v>28</v>
      </c>
    </row>
    <row r="58" ht="12">
      <c r="C58" t="s">
        <v>29</v>
      </c>
    </row>
  </sheetData>
  <sheetProtection sheet="1" objects="1" scenarios="1"/>
  <printOptions/>
  <pageMargins left="0.75" right="0.75" top="0.5" bottom="0.5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L31" sqref="L31"/>
    </sheetView>
  </sheetViews>
  <sheetFormatPr defaultColWidth="8.8515625" defaultRowHeight="12.75"/>
  <sheetData/>
  <sheetProtection sheet="1" objects="1" scenarios="1"/>
  <printOptions/>
  <pageMargins left="0.75" right="0.7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Sponseller</dc:creator>
  <cp:keywords/>
  <dc:description/>
  <cp:lastModifiedBy>Paul Sponseller</cp:lastModifiedBy>
  <cp:lastPrinted>2002-11-17T02:09:24Z</cp:lastPrinted>
  <dcterms:created xsi:type="dcterms:W3CDTF">1997-05-27T02:52:54Z</dcterms:created>
  <dcterms:modified xsi:type="dcterms:W3CDTF">2014-06-23T22:07:18Z</dcterms:modified>
  <cp:category/>
  <cp:version/>
  <cp:contentType/>
  <cp:contentStatus/>
</cp:coreProperties>
</file>